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J Priv\Ciechocinek\CIECH OPERATOR 09.2026\7. WYBÓR OPERATORA 07.2026\"/>
    </mc:Choice>
  </mc:AlternateContent>
  <xr:revisionPtr revIDLastSave="0" documentId="13_ncr:1_{AD39BB99-FFC4-47BD-8782-0D14F141E79C}" xr6:coauthVersionLast="47" xr6:coauthVersionMax="47" xr10:uidLastSave="{00000000-0000-0000-0000-000000000000}"/>
  <bookViews>
    <workbookView xWindow="-108" yWindow="-108" windowWidth="23256" windowHeight="13896" activeTab="3" xr2:uid="{9D63C00D-3F3A-4C23-B7E4-9970DC107DAD}"/>
  </bookViews>
  <sheets>
    <sheet name="09.2026" sheetId="17" r:id="rId1"/>
    <sheet name="10.2026" sheetId="18" r:id="rId2"/>
    <sheet name="11.2026" sheetId="19" r:id="rId3"/>
    <sheet name="12.2026" sheetId="20" r:id="rId4"/>
    <sheet name="01.2027" sheetId="21" r:id="rId5"/>
    <sheet name="02.2027" sheetId="2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21" l="1"/>
  <c r="G37" i="22"/>
  <c r="D37" i="22"/>
  <c r="C37" i="22"/>
  <c r="B37" i="22"/>
  <c r="I36" i="22"/>
  <c r="J36" i="22" s="1"/>
  <c r="H36" i="22"/>
  <c r="E36" i="22"/>
  <c r="H35" i="22"/>
  <c r="E35" i="22"/>
  <c r="H34" i="22"/>
  <c r="E34" i="22"/>
  <c r="H33" i="22"/>
  <c r="E33" i="22"/>
  <c r="H32" i="22"/>
  <c r="E32" i="22"/>
  <c r="H31" i="22"/>
  <c r="E31" i="22"/>
  <c r="H30" i="22"/>
  <c r="E30" i="22"/>
  <c r="H29" i="22"/>
  <c r="E29" i="22"/>
  <c r="I28" i="22"/>
  <c r="J28" i="22" s="1"/>
  <c r="H28" i="22"/>
  <c r="E28" i="22"/>
  <c r="H27" i="22"/>
  <c r="E27" i="22"/>
  <c r="H26" i="22"/>
  <c r="E26" i="22"/>
  <c r="H25" i="22"/>
  <c r="E25" i="22"/>
  <c r="I24" i="22"/>
  <c r="J24" i="22" s="1"/>
  <c r="H24" i="22"/>
  <c r="E24" i="22"/>
  <c r="H23" i="22"/>
  <c r="E23" i="22"/>
  <c r="H22" i="22"/>
  <c r="E22" i="22"/>
  <c r="H21" i="22"/>
  <c r="E21" i="22"/>
  <c r="H20" i="22"/>
  <c r="I20" i="22" s="1"/>
  <c r="J20" i="22" s="1"/>
  <c r="E20" i="22"/>
  <c r="H19" i="22"/>
  <c r="I19" i="22" s="1"/>
  <c r="E19" i="22"/>
  <c r="H18" i="22"/>
  <c r="I18" i="22" s="1"/>
  <c r="J18" i="22" s="1"/>
  <c r="E18" i="22"/>
  <c r="H17" i="22"/>
  <c r="I17" i="22" s="1"/>
  <c r="E17" i="22"/>
  <c r="H16" i="22"/>
  <c r="E16" i="22"/>
  <c r="H15" i="22"/>
  <c r="I15" i="22" s="1"/>
  <c r="E15" i="22"/>
  <c r="H14" i="22"/>
  <c r="E14" i="22"/>
  <c r="H13" i="22"/>
  <c r="E13" i="22"/>
  <c r="H12" i="22"/>
  <c r="I12" i="22" s="1"/>
  <c r="J12" i="22" s="1"/>
  <c r="E12" i="22"/>
  <c r="H11" i="22"/>
  <c r="I11" i="22" s="1"/>
  <c r="E11" i="22"/>
  <c r="H10" i="22"/>
  <c r="E10" i="22"/>
  <c r="H9" i="22"/>
  <c r="E9" i="22"/>
  <c r="G40" i="21"/>
  <c r="D40" i="21"/>
  <c r="C40" i="21"/>
  <c r="H39" i="21"/>
  <c r="E39" i="21"/>
  <c r="H38" i="21"/>
  <c r="E38" i="21"/>
  <c r="H37" i="21"/>
  <c r="E37" i="21"/>
  <c r="H36" i="21"/>
  <c r="E36" i="21"/>
  <c r="H35" i="21"/>
  <c r="E35" i="21"/>
  <c r="H34" i="21"/>
  <c r="E34" i="21"/>
  <c r="H33" i="21"/>
  <c r="E33" i="21"/>
  <c r="H32" i="21"/>
  <c r="E32" i="21"/>
  <c r="H31" i="21"/>
  <c r="E31" i="21"/>
  <c r="H30" i="21"/>
  <c r="E30" i="21"/>
  <c r="H29" i="21"/>
  <c r="E29" i="21"/>
  <c r="H28" i="21"/>
  <c r="E28" i="21"/>
  <c r="H27" i="21"/>
  <c r="E27" i="21"/>
  <c r="H26" i="21"/>
  <c r="E26" i="21"/>
  <c r="H25" i="21"/>
  <c r="E25" i="21"/>
  <c r="H24" i="21"/>
  <c r="E24" i="21"/>
  <c r="H23" i="21"/>
  <c r="E23" i="21"/>
  <c r="H22" i="21"/>
  <c r="E22" i="21"/>
  <c r="H21" i="21"/>
  <c r="E21" i="21"/>
  <c r="H20" i="21"/>
  <c r="E20" i="21"/>
  <c r="H19" i="21"/>
  <c r="E19" i="21"/>
  <c r="H18" i="21"/>
  <c r="E18" i="21"/>
  <c r="H17" i="21"/>
  <c r="E17" i="21"/>
  <c r="H16" i="21"/>
  <c r="E16" i="21"/>
  <c r="H15" i="21"/>
  <c r="E15" i="21"/>
  <c r="H14" i="21"/>
  <c r="E14" i="21"/>
  <c r="H13" i="21"/>
  <c r="E13" i="21"/>
  <c r="H12" i="21"/>
  <c r="E12" i="21"/>
  <c r="H11" i="21"/>
  <c r="E11" i="21"/>
  <c r="H10" i="21"/>
  <c r="E10" i="21"/>
  <c r="H9" i="21"/>
  <c r="E9" i="21"/>
  <c r="E40" i="21" s="1"/>
  <c r="G40" i="20"/>
  <c r="D40" i="20"/>
  <c r="C40" i="20"/>
  <c r="B40" i="20"/>
  <c r="H39" i="20"/>
  <c r="I39" i="20" s="1"/>
  <c r="J39" i="20" s="1"/>
  <c r="E39" i="20"/>
  <c r="H38" i="20"/>
  <c r="E38" i="20"/>
  <c r="H37" i="20"/>
  <c r="I37" i="20" s="1"/>
  <c r="J37" i="20" s="1"/>
  <c r="E37" i="20"/>
  <c r="H36" i="20"/>
  <c r="E36" i="20"/>
  <c r="H35" i="20"/>
  <c r="I35" i="20" s="1"/>
  <c r="J35" i="20" s="1"/>
  <c r="E35" i="20"/>
  <c r="H34" i="20"/>
  <c r="E34" i="20"/>
  <c r="H33" i="20"/>
  <c r="I33" i="20" s="1"/>
  <c r="J33" i="20" s="1"/>
  <c r="E33" i="20"/>
  <c r="H32" i="20"/>
  <c r="E32" i="20"/>
  <c r="H31" i="20"/>
  <c r="I31" i="20" s="1"/>
  <c r="J31" i="20" s="1"/>
  <c r="E31" i="20"/>
  <c r="H30" i="20"/>
  <c r="E30" i="20"/>
  <c r="H29" i="20"/>
  <c r="I29" i="20" s="1"/>
  <c r="J29" i="20" s="1"/>
  <c r="E29" i="20"/>
  <c r="H28" i="20"/>
  <c r="E28" i="20"/>
  <c r="H27" i="20"/>
  <c r="I27" i="20" s="1"/>
  <c r="J27" i="20" s="1"/>
  <c r="E27" i="20"/>
  <c r="H26" i="20"/>
  <c r="E26" i="20"/>
  <c r="H25" i="20"/>
  <c r="I25" i="20" s="1"/>
  <c r="J25" i="20" s="1"/>
  <c r="E25" i="20"/>
  <c r="H24" i="20"/>
  <c r="E24" i="20"/>
  <c r="H23" i="20"/>
  <c r="I23" i="20" s="1"/>
  <c r="J23" i="20" s="1"/>
  <c r="E23" i="20"/>
  <c r="H22" i="20"/>
  <c r="E22" i="20"/>
  <c r="H21" i="20"/>
  <c r="I21" i="20" s="1"/>
  <c r="J21" i="20" s="1"/>
  <c r="E21" i="20"/>
  <c r="H20" i="20"/>
  <c r="E20" i="20"/>
  <c r="H19" i="20"/>
  <c r="I19" i="20" s="1"/>
  <c r="J19" i="20" s="1"/>
  <c r="E19" i="20"/>
  <c r="H18" i="20"/>
  <c r="E18" i="20"/>
  <c r="H17" i="20"/>
  <c r="I17" i="20" s="1"/>
  <c r="J17" i="20" s="1"/>
  <c r="E17" i="20"/>
  <c r="H16" i="20"/>
  <c r="E16" i="20"/>
  <c r="H15" i="20"/>
  <c r="I15" i="20" s="1"/>
  <c r="J15" i="20" s="1"/>
  <c r="E15" i="20"/>
  <c r="H14" i="20"/>
  <c r="E14" i="20"/>
  <c r="H13" i="20"/>
  <c r="I13" i="20" s="1"/>
  <c r="J13" i="20" s="1"/>
  <c r="E13" i="20"/>
  <c r="H12" i="20"/>
  <c r="E12" i="20"/>
  <c r="H11" i="20"/>
  <c r="I11" i="20" s="1"/>
  <c r="J11" i="20" s="1"/>
  <c r="E11" i="20"/>
  <c r="H10" i="20"/>
  <c r="E10" i="20"/>
  <c r="H9" i="20"/>
  <c r="I9" i="20" s="1"/>
  <c r="E9" i="20"/>
  <c r="E40" i="20" s="1"/>
  <c r="G39" i="19"/>
  <c r="D39" i="19"/>
  <c r="C39" i="19"/>
  <c r="B39" i="19"/>
  <c r="H38" i="19"/>
  <c r="E38" i="19"/>
  <c r="H37" i="19"/>
  <c r="E37" i="19"/>
  <c r="H36" i="19"/>
  <c r="E36" i="19"/>
  <c r="H35" i="19"/>
  <c r="E35" i="19"/>
  <c r="H34" i="19"/>
  <c r="E34" i="19"/>
  <c r="H33" i="19"/>
  <c r="E33" i="19"/>
  <c r="H32" i="19"/>
  <c r="E32" i="19"/>
  <c r="H31" i="19"/>
  <c r="E31" i="19"/>
  <c r="H30" i="19"/>
  <c r="E30" i="19"/>
  <c r="H29" i="19"/>
  <c r="E29" i="19"/>
  <c r="H28" i="19"/>
  <c r="E28" i="19"/>
  <c r="H27" i="19"/>
  <c r="E27" i="19"/>
  <c r="H26" i="19"/>
  <c r="E26" i="19"/>
  <c r="H25" i="19"/>
  <c r="E25" i="19"/>
  <c r="H24" i="19"/>
  <c r="E24" i="19"/>
  <c r="H23" i="19"/>
  <c r="E23" i="19"/>
  <c r="H22" i="19"/>
  <c r="E22" i="19"/>
  <c r="H21" i="19"/>
  <c r="E21" i="19"/>
  <c r="H20" i="19"/>
  <c r="E20" i="19"/>
  <c r="H19" i="19"/>
  <c r="E19" i="19"/>
  <c r="H18" i="19"/>
  <c r="E18" i="19"/>
  <c r="H17" i="19"/>
  <c r="E17" i="19"/>
  <c r="H16" i="19"/>
  <c r="E16" i="19"/>
  <c r="H15" i="19"/>
  <c r="E15" i="19"/>
  <c r="H14" i="19"/>
  <c r="E14" i="19"/>
  <c r="H13" i="19"/>
  <c r="E13" i="19"/>
  <c r="H12" i="19"/>
  <c r="E12" i="19"/>
  <c r="H11" i="19"/>
  <c r="E11" i="19"/>
  <c r="H10" i="19"/>
  <c r="E10" i="19"/>
  <c r="H9" i="19"/>
  <c r="E9" i="19"/>
  <c r="G40" i="18"/>
  <c r="D40" i="18"/>
  <c r="C40" i="18"/>
  <c r="B40" i="18"/>
  <c r="H39" i="18"/>
  <c r="E39" i="18"/>
  <c r="H38" i="18"/>
  <c r="E38" i="18"/>
  <c r="H37" i="18"/>
  <c r="E37" i="18"/>
  <c r="H36" i="18"/>
  <c r="E36" i="18"/>
  <c r="H35" i="18"/>
  <c r="E35" i="18"/>
  <c r="H34" i="18"/>
  <c r="E34" i="18"/>
  <c r="H33" i="18"/>
  <c r="E33" i="18"/>
  <c r="H32" i="18"/>
  <c r="E32" i="18"/>
  <c r="H31" i="18"/>
  <c r="E31" i="18"/>
  <c r="H30" i="18"/>
  <c r="I30" i="18" s="1"/>
  <c r="E30" i="18"/>
  <c r="H29" i="18"/>
  <c r="E29" i="18"/>
  <c r="I28" i="18"/>
  <c r="H28" i="18"/>
  <c r="E28" i="18"/>
  <c r="H27" i="18"/>
  <c r="E27" i="18"/>
  <c r="I26" i="18"/>
  <c r="H26" i="18"/>
  <c r="E26" i="18"/>
  <c r="H25" i="18"/>
  <c r="E25" i="18"/>
  <c r="H24" i="18"/>
  <c r="E24" i="18"/>
  <c r="H23" i="18"/>
  <c r="E23" i="18"/>
  <c r="I22" i="18"/>
  <c r="H22" i="18"/>
  <c r="E22" i="18"/>
  <c r="H21" i="18"/>
  <c r="E21" i="18"/>
  <c r="H20" i="18"/>
  <c r="E20" i="18"/>
  <c r="H19" i="18"/>
  <c r="E19" i="18"/>
  <c r="I18" i="18"/>
  <c r="H18" i="18"/>
  <c r="J18" i="18" s="1"/>
  <c r="E18" i="18"/>
  <c r="H17" i="18"/>
  <c r="E17" i="18"/>
  <c r="H16" i="18"/>
  <c r="E16" i="18"/>
  <c r="H15" i="18"/>
  <c r="E15" i="18"/>
  <c r="H14" i="18"/>
  <c r="I14" i="18" s="1"/>
  <c r="E14" i="18"/>
  <c r="H13" i="18"/>
  <c r="E13" i="18"/>
  <c r="I12" i="18"/>
  <c r="H12" i="18"/>
  <c r="E12" i="18"/>
  <c r="H11" i="18"/>
  <c r="E11" i="18"/>
  <c r="I10" i="18"/>
  <c r="H10" i="18"/>
  <c r="E10" i="18"/>
  <c r="H9" i="18"/>
  <c r="E9" i="18"/>
  <c r="G39" i="17"/>
  <c r="D39" i="17"/>
  <c r="C39" i="17"/>
  <c r="B39" i="17"/>
  <c r="H38" i="17"/>
  <c r="E38" i="17"/>
  <c r="H37" i="17"/>
  <c r="I37" i="17" s="1"/>
  <c r="J37" i="17" s="1"/>
  <c r="E37" i="17"/>
  <c r="H36" i="17"/>
  <c r="E36" i="17"/>
  <c r="H35" i="17"/>
  <c r="I35" i="17" s="1"/>
  <c r="J35" i="17" s="1"/>
  <c r="E35" i="17"/>
  <c r="H34" i="17"/>
  <c r="E34" i="17"/>
  <c r="H33" i="17"/>
  <c r="I33" i="17" s="1"/>
  <c r="J33" i="17" s="1"/>
  <c r="E33" i="17"/>
  <c r="H32" i="17"/>
  <c r="E32" i="17"/>
  <c r="H31" i="17"/>
  <c r="I31" i="17" s="1"/>
  <c r="J31" i="17" s="1"/>
  <c r="E31" i="17"/>
  <c r="H30" i="17"/>
  <c r="E30" i="17"/>
  <c r="H29" i="17"/>
  <c r="I29" i="17" s="1"/>
  <c r="J29" i="17" s="1"/>
  <c r="E29" i="17"/>
  <c r="H28" i="17"/>
  <c r="E28" i="17"/>
  <c r="H27" i="17"/>
  <c r="I27" i="17" s="1"/>
  <c r="J27" i="17" s="1"/>
  <c r="E27" i="17"/>
  <c r="H26" i="17"/>
  <c r="E26" i="17"/>
  <c r="H25" i="17"/>
  <c r="I25" i="17" s="1"/>
  <c r="J25" i="17" s="1"/>
  <c r="E25" i="17"/>
  <c r="H24" i="17"/>
  <c r="E24" i="17"/>
  <c r="H23" i="17"/>
  <c r="I23" i="17" s="1"/>
  <c r="J23" i="17" s="1"/>
  <c r="E23" i="17"/>
  <c r="H22" i="17"/>
  <c r="E22" i="17"/>
  <c r="H21" i="17"/>
  <c r="I21" i="17" s="1"/>
  <c r="J21" i="17" s="1"/>
  <c r="E21" i="17"/>
  <c r="H20" i="17"/>
  <c r="E20" i="17"/>
  <c r="H19" i="17"/>
  <c r="I19" i="17" s="1"/>
  <c r="J19" i="17" s="1"/>
  <c r="E19" i="17"/>
  <c r="H18" i="17"/>
  <c r="E18" i="17"/>
  <c r="H17" i="17"/>
  <c r="I17" i="17" s="1"/>
  <c r="J17" i="17" s="1"/>
  <c r="E17" i="17"/>
  <c r="H16" i="17"/>
  <c r="E16" i="17"/>
  <c r="H15" i="17"/>
  <c r="I15" i="17" s="1"/>
  <c r="J15" i="17" s="1"/>
  <c r="E15" i="17"/>
  <c r="H14" i="17"/>
  <c r="E14" i="17"/>
  <c r="H13" i="17"/>
  <c r="I13" i="17" s="1"/>
  <c r="J13" i="17" s="1"/>
  <c r="E13" i="17"/>
  <c r="H12" i="17"/>
  <c r="E12" i="17"/>
  <c r="H11" i="17"/>
  <c r="I11" i="17" s="1"/>
  <c r="J11" i="17" s="1"/>
  <c r="E11" i="17"/>
  <c r="H10" i="17"/>
  <c r="E10" i="17"/>
  <c r="H9" i="17"/>
  <c r="I9" i="17" s="1"/>
  <c r="E9" i="17"/>
  <c r="E39" i="17" l="1"/>
  <c r="J14" i="18"/>
  <c r="I24" i="18"/>
  <c r="J24" i="18" s="1"/>
  <c r="J30" i="18"/>
  <c r="E40" i="18"/>
  <c r="J12" i="18"/>
  <c r="J28" i="18"/>
  <c r="I34" i="18"/>
  <c r="J34" i="18" s="1"/>
  <c r="I20" i="18"/>
  <c r="J20" i="18" s="1"/>
  <c r="J22" i="18"/>
  <c r="J16" i="18"/>
  <c r="I38" i="18"/>
  <c r="J38" i="18" s="1"/>
  <c r="I36" i="18"/>
  <c r="J36" i="18" s="1"/>
  <c r="J10" i="18"/>
  <c r="I16" i="18"/>
  <c r="J26" i="18"/>
  <c r="I32" i="18"/>
  <c r="J32" i="18" s="1"/>
  <c r="E39" i="19"/>
  <c r="I32" i="22"/>
  <c r="J32" i="22" s="1"/>
  <c r="I10" i="22"/>
  <c r="J10" i="22" s="1"/>
  <c r="I22" i="22"/>
  <c r="J22" i="22" s="1"/>
  <c r="I30" i="22"/>
  <c r="J30" i="22" s="1"/>
  <c r="E37" i="22"/>
  <c r="J11" i="22"/>
  <c r="I13" i="22"/>
  <c r="J13" i="22" s="1"/>
  <c r="I16" i="22"/>
  <c r="J16" i="22" s="1"/>
  <c r="I14" i="22"/>
  <c r="J14" i="22" s="1"/>
  <c r="J21" i="22"/>
  <c r="I26" i="22"/>
  <c r="J26" i="22" s="1"/>
  <c r="I34" i="22"/>
  <c r="J34" i="22" s="1"/>
  <c r="J19" i="22"/>
  <c r="I21" i="22"/>
  <c r="J17" i="22"/>
  <c r="I9" i="22"/>
  <c r="J9" i="22" s="1"/>
  <c r="J15" i="22"/>
  <c r="H37" i="22"/>
  <c r="I23" i="22"/>
  <c r="J23" i="22" s="1"/>
  <c r="I25" i="22"/>
  <c r="J25" i="22" s="1"/>
  <c r="I27" i="22"/>
  <c r="J27" i="22" s="1"/>
  <c r="I29" i="22"/>
  <c r="J29" i="22" s="1"/>
  <c r="I31" i="22"/>
  <c r="J31" i="22" s="1"/>
  <c r="I33" i="22"/>
  <c r="J33" i="22" s="1"/>
  <c r="I35" i="22"/>
  <c r="J35" i="22" s="1"/>
  <c r="I10" i="21"/>
  <c r="J10" i="21" s="1"/>
  <c r="I12" i="21"/>
  <c r="J12" i="21" s="1"/>
  <c r="I14" i="21"/>
  <c r="J14" i="21" s="1"/>
  <c r="I16" i="21"/>
  <c r="J16" i="21" s="1"/>
  <c r="I18" i="21"/>
  <c r="J18" i="21" s="1"/>
  <c r="I20" i="21"/>
  <c r="J20" i="21" s="1"/>
  <c r="I22" i="21"/>
  <c r="J22" i="21" s="1"/>
  <c r="I24" i="21"/>
  <c r="J24" i="21" s="1"/>
  <c r="I26" i="21"/>
  <c r="J26" i="21" s="1"/>
  <c r="I28" i="21"/>
  <c r="J28" i="21" s="1"/>
  <c r="I30" i="21"/>
  <c r="J30" i="21" s="1"/>
  <c r="I32" i="21"/>
  <c r="J32" i="21" s="1"/>
  <c r="I34" i="21"/>
  <c r="J34" i="21" s="1"/>
  <c r="I36" i="21"/>
  <c r="J36" i="21" s="1"/>
  <c r="I38" i="21"/>
  <c r="J38" i="21" s="1"/>
  <c r="H40" i="21"/>
  <c r="I9" i="21"/>
  <c r="I11" i="21"/>
  <c r="J11" i="21" s="1"/>
  <c r="I13" i="21"/>
  <c r="J13" i="21" s="1"/>
  <c r="I15" i="21"/>
  <c r="J15" i="21" s="1"/>
  <c r="I17" i="21"/>
  <c r="J17" i="21" s="1"/>
  <c r="I19" i="21"/>
  <c r="J19" i="21" s="1"/>
  <c r="I21" i="21"/>
  <c r="J21" i="21" s="1"/>
  <c r="I23" i="21"/>
  <c r="J23" i="21" s="1"/>
  <c r="I25" i="21"/>
  <c r="J25" i="21" s="1"/>
  <c r="I27" i="21"/>
  <c r="J27" i="21" s="1"/>
  <c r="I29" i="21"/>
  <c r="J29" i="21" s="1"/>
  <c r="I31" i="21"/>
  <c r="J31" i="21" s="1"/>
  <c r="I33" i="21"/>
  <c r="J33" i="21" s="1"/>
  <c r="I35" i="21"/>
  <c r="J35" i="21" s="1"/>
  <c r="I37" i="21"/>
  <c r="J37" i="21" s="1"/>
  <c r="I39" i="21"/>
  <c r="J39" i="21" s="1"/>
  <c r="J9" i="20"/>
  <c r="I10" i="20"/>
  <c r="J10" i="20" s="1"/>
  <c r="I12" i="20"/>
  <c r="J12" i="20" s="1"/>
  <c r="I14" i="20"/>
  <c r="J14" i="20" s="1"/>
  <c r="I16" i="20"/>
  <c r="J16" i="20" s="1"/>
  <c r="I18" i="20"/>
  <c r="J18" i="20" s="1"/>
  <c r="I20" i="20"/>
  <c r="J20" i="20" s="1"/>
  <c r="I22" i="20"/>
  <c r="J22" i="20" s="1"/>
  <c r="I24" i="20"/>
  <c r="J24" i="20" s="1"/>
  <c r="I26" i="20"/>
  <c r="J26" i="20" s="1"/>
  <c r="I28" i="20"/>
  <c r="J28" i="20" s="1"/>
  <c r="I30" i="20"/>
  <c r="J30" i="20" s="1"/>
  <c r="I32" i="20"/>
  <c r="J32" i="20" s="1"/>
  <c r="I34" i="20"/>
  <c r="J34" i="20" s="1"/>
  <c r="I36" i="20"/>
  <c r="J36" i="20" s="1"/>
  <c r="I38" i="20"/>
  <c r="J38" i="20" s="1"/>
  <c r="H40" i="20"/>
  <c r="I10" i="19"/>
  <c r="J10" i="19" s="1"/>
  <c r="I12" i="19"/>
  <c r="J12" i="19" s="1"/>
  <c r="I14" i="19"/>
  <c r="J14" i="19" s="1"/>
  <c r="I16" i="19"/>
  <c r="J16" i="19" s="1"/>
  <c r="I18" i="19"/>
  <c r="J18" i="19" s="1"/>
  <c r="I20" i="19"/>
  <c r="J20" i="19" s="1"/>
  <c r="I22" i="19"/>
  <c r="J22" i="19" s="1"/>
  <c r="I24" i="19"/>
  <c r="J24" i="19" s="1"/>
  <c r="I26" i="19"/>
  <c r="J26" i="19" s="1"/>
  <c r="I28" i="19"/>
  <c r="J28" i="19" s="1"/>
  <c r="I30" i="19"/>
  <c r="J30" i="19" s="1"/>
  <c r="I32" i="19"/>
  <c r="J32" i="19" s="1"/>
  <c r="I34" i="19"/>
  <c r="J34" i="19" s="1"/>
  <c r="I36" i="19"/>
  <c r="J36" i="19" s="1"/>
  <c r="I38" i="19"/>
  <c r="J38" i="19" s="1"/>
  <c r="H39" i="19"/>
  <c r="I9" i="19"/>
  <c r="I11" i="19"/>
  <c r="J11" i="19" s="1"/>
  <c r="I13" i="19"/>
  <c r="J13" i="19" s="1"/>
  <c r="I15" i="19"/>
  <c r="J15" i="19" s="1"/>
  <c r="I17" i="19"/>
  <c r="J17" i="19" s="1"/>
  <c r="I19" i="19"/>
  <c r="J19" i="19" s="1"/>
  <c r="I21" i="19"/>
  <c r="J21" i="19" s="1"/>
  <c r="I23" i="19"/>
  <c r="J23" i="19" s="1"/>
  <c r="I25" i="19"/>
  <c r="J25" i="19" s="1"/>
  <c r="I27" i="19"/>
  <c r="J27" i="19" s="1"/>
  <c r="I29" i="19"/>
  <c r="J29" i="19" s="1"/>
  <c r="I31" i="19"/>
  <c r="J31" i="19" s="1"/>
  <c r="I33" i="19"/>
  <c r="J33" i="19" s="1"/>
  <c r="I35" i="19"/>
  <c r="J35" i="19" s="1"/>
  <c r="I37" i="19"/>
  <c r="J37" i="19" s="1"/>
  <c r="H40" i="18"/>
  <c r="I9" i="18"/>
  <c r="I11" i="18"/>
  <c r="J11" i="18" s="1"/>
  <c r="I13" i="18"/>
  <c r="J13" i="18" s="1"/>
  <c r="I15" i="18"/>
  <c r="J15" i="18" s="1"/>
  <c r="I17" i="18"/>
  <c r="J17" i="18" s="1"/>
  <c r="I19" i="18"/>
  <c r="J19" i="18" s="1"/>
  <c r="I21" i="18"/>
  <c r="J21" i="18" s="1"/>
  <c r="I23" i="18"/>
  <c r="J23" i="18" s="1"/>
  <c r="I25" i="18"/>
  <c r="J25" i="18" s="1"/>
  <c r="I27" i="18"/>
  <c r="J27" i="18" s="1"/>
  <c r="I29" i="18"/>
  <c r="J29" i="18" s="1"/>
  <c r="I31" i="18"/>
  <c r="J31" i="18" s="1"/>
  <c r="I33" i="18"/>
  <c r="J33" i="18" s="1"/>
  <c r="I35" i="18"/>
  <c r="J35" i="18" s="1"/>
  <c r="I37" i="18"/>
  <c r="J37" i="18" s="1"/>
  <c r="I39" i="18"/>
  <c r="J39" i="18" s="1"/>
  <c r="J9" i="17"/>
  <c r="I10" i="17"/>
  <c r="I12" i="17"/>
  <c r="J12" i="17" s="1"/>
  <c r="I14" i="17"/>
  <c r="J14" i="17" s="1"/>
  <c r="I16" i="17"/>
  <c r="J16" i="17" s="1"/>
  <c r="I18" i="17"/>
  <c r="J18" i="17" s="1"/>
  <c r="I20" i="17"/>
  <c r="J20" i="17" s="1"/>
  <c r="I22" i="17"/>
  <c r="J22" i="17" s="1"/>
  <c r="I24" i="17"/>
  <c r="J24" i="17" s="1"/>
  <c r="I26" i="17"/>
  <c r="J26" i="17" s="1"/>
  <c r="I28" i="17"/>
  <c r="J28" i="17" s="1"/>
  <c r="I30" i="17"/>
  <c r="J30" i="17" s="1"/>
  <c r="I32" i="17"/>
  <c r="J32" i="17" s="1"/>
  <c r="I34" i="17"/>
  <c r="J34" i="17" s="1"/>
  <c r="I36" i="17"/>
  <c r="J36" i="17" s="1"/>
  <c r="I38" i="17"/>
  <c r="J38" i="17" s="1"/>
  <c r="H39" i="17"/>
  <c r="I39" i="17" l="1"/>
  <c r="I37" i="22"/>
  <c r="J37" i="22"/>
  <c r="I40" i="21"/>
  <c r="J9" i="21"/>
  <c r="J40" i="21" s="1"/>
  <c r="J40" i="20"/>
  <c r="I40" i="20"/>
  <c r="I39" i="19"/>
  <c r="J9" i="19"/>
  <c r="J39" i="19" s="1"/>
  <c r="I40" i="18"/>
  <c r="J9" i="18"/>
  <c r="J40" i="18" s="1"/>
  <c r="J10" i="17"/>
  <c r="J39" i="17"/>
</calcChain>
</file>

<file path=xl/sharedStrings.xml><?xml version="1.0" encoding="utf-8"?>
<sst xmlns="http://schemas.openxmlformats.org/spreadsheetml/2006/main" count="114" uniqueCount="23">
  <si>
    <t>Operator:</t>
  </si>
  <si>
    <t>Adres:</t>
  </si>
  <si>
    <t>NIP:</t>
  </si>
  <si>
    <t>…...........................................................................</t>
  </si>
  <si>
    <t>xxx-xxx-xx-xx</t>
  </si>
  <si>
    <t>Dzień</t>
  </si>
  <si>
    <t>Planowana praca przewozowa</t>
  </si>
  <si>
    <t>Wzkm zlecone dodatkowo</t>
  </si>
  <si>
    <t>Wzkm niewykonane</t>
  </si>
  <si>
    <t>Wzkm wykonane łącznie</t>
  </si>
  <si>
    <t>Stawka za wzkm</t>
  </si>
  <si>
    <t>Kary i potrącenia</t>
  </si>
  <si>
    <t>Kwota netto wynagrodzenia</t>
  </si>
  <si>
    <t>VAT 8%</t>
  </si>
  <si>
    <t>Wynagrodzenie brutto</t>
  </si>
  <si>
    <t>Suma</t>
  </si>
  <si>
    <t>Gmina Miejska Ciechocinek
ul. Kopernika 19
87-720 Ciechocinek
NIP 891-115-85-84</t>
  </si>
  <si>
    <t>ROZLICZENIE WYKONANEJ PRACY PRZEWOZOWEJ W RAMACH OBSŁUGI KOMUNIKACJI MIEJSKIEJ W CIECHOCINKU 
ZA MIESIĄC WRZESIEŃ 2026r.   ZGODNIE Z UMOWĄ …................</t>
  </si>
  <si>
    <t>ROZLICZENIE WYKONANEJ PRACY PRZEWOZOWEJ W RAMACH OBSŁUGI KOMUNIKACJI MIEJSKIEJ W CIECHOCINKU 
ZA MIESIĄC PAŹDZIERNIK  2026r.   ZGODNIE Z UMOWĄ …................</t>
  </si>
  <si>
    <t>ROZLICZENIE WYKONANEJ PRACY PRZEWOZOWEJ W RAMACH OBSŁUGI KOMUNIKACJI MIEJSKIEJ W CIECHOCINKU 
ZA MIESIĄC LISTOPAD 2026r.   ZGODNIE Z UMOWĄ …................</t>
  </si>
  <si>
    <t>ROZLICZENIE WYKONANEJ PRACY PRZEWOZOWEJ W RAMACH OBSŁUGI KOMUNIKACJI MIEJSKIEJ W CIECHOCINKU 
ZA MIESIĄC GRUDZIEŃ 2026r.   ZGODNIE Z UMOWĄ …................</t>
  </si>
  <si>
    <t>ROZLICZENIE WYKONANEJ PRACY PRZEWOZOWEJ W RAMACH OBSŁUGI KOMUNIKACJI MIEJSKIEJ W CIECHOCINKU 
ZA MIESIĄC LUTY 2027r.   ZGODNIE Z UMOWĄ …................</t>
  </si>
  <si>
    <t>ROZLICZENIE WYKONANEJ PRACY PRZEWOZOWEJ W RAMACH OBSŁUGI KOMUNIKACJI MIEJSKIEJ W CIECHOCINKU 
ZA MIESIĄC STYCZEŃ 2027r.   ZGODNIE Z UMOWĄ …................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</si>
</sst>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vertical="center"/>
    </xf>
    <xf numFmtId="44" fontId="0" fillId="0" borderId="0" xfId="2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3" fontId="0" fillId="0" borderId="0" xfId="0" applyNumberFormat="1" applyAlignment="1">
      <alignment vertical="center"/>
    </xf>
    <xf numFmtId="44" fontId="0" fillId="0" borderId="0" xfId="0" applyNumberFormat="1" applyAlignment="1">
      <alignment vertical="center"/>
    </xf>
    <xf numFmtId="43" fontId="0" fillId="0" borderId="0" xfId="1" applyFont="1" applyAlignment="1">
      <alignment horizontal="left"/>
    </xf>
    <xf numFmtId="43" fontId="1" fillId="0" borderId="0" xfId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138"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dd/mm/yyyy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dd/mm/yyyy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dd/mm/yyyy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dd/mm/yyyy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dd/mm/yyyy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dd/mm/yyyy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0</xdr:row>
      <xdr:rowOff>45720</xdr:rowOff>
    </xdr:from>
    <xdr:to>
      <xdr:col>9</xdr:col>
      <xdr:colOff>978408</xdr:colOff>
      <xdr:row>4</xdr:row>
      <xdr:rowOff>45720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FF0BC77-0B5C-4AC4-8D1E-A755C3EC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0540" y="45720"/>
          <a:ext cx="871728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0</xdr:row>
      <xdr:rowOff>45720</xdr:rowOff>
    </xdr:from>
    <xdr:to>
      <xdr:col>9</xdr:col>
      <xdr:colOff>978408</xdr:colOff>
      <xdr:row>4</xdr:row>
      <xdr:rowOff>45720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45C1155-F23F-4A0C-9999-C5084BED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0540" y="45720"/>
          <a:ext cx="871728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0</xdr:row>
      <xdr:rowOff>45720</xdr:rowOff>
    </xdr:from>
    <xdr:to>
      <xdr:col>9</xdr:col>
      <xdr:colOff>978408</xdr:colOff>
      <xdr:row>4</xdr:row>
      <xdr:rowOff>45720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AEA7933-82EA-497F-BA4C-83F114C6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0540" y="45720"/>
          <a:ext cx="871728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0</xdr:row>
      <xdr:rowOff>45720</xdr:rowOff>
    </xdr:from>
    <xdr:to>
      <xdr:col>9</xdr:col>
      <xdr:colOff>978408</xdr:colOff>
      <xdr:row>4</xdr:row>
      <xdr:rowOff>45720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825E5E8-D989-4A48-8575-D3FFFE44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0540" y="45720"/>
          <a:ext cx="871728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0</xdr:row>
      <xdr:rowOff>45720</xdr:rowOff>
    </xdr:from>
    <xdr:to>
      <xdr:col>9</xdr:col>
      <xdr:colOff>978408</xdr:colOff>
      <xdr:row>4</xdr:row>
      <xdr:rowOff>45720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6233926-9947-4D4E-88B5-F07B04992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0540" y="45720"/>
          <a:ext cx="871728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0</xdr:row>
      <xdr:rowOff>45720</xdr:rowOff>
    </xdr:from>
    <xdr:to>
      <xdr:col>9</xdr:col>
      <xdr:colOff>978408</xdr:colOff>
      <xdr:row>4</xdr:row>
      <xdr:rowOff>45720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A1690C4-171A-4825-A199-413F04C8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0540" y="45720"/>
          <a:ext cx="871728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78F11E0-A4CE-44C7-978D-F0476640E1ED}" name="Tabela1345678" displayName="Tabela1345678" ref="A8:J39" totalsRowCount="1" headerRowDxfId="137" dataDxfId="136" totalsRowDxfId="135">
  <autoFilter ref="A8:J38" xr:uid="{C29C2F2D-CBA3-4E0C-AD2F-A678943DAEBD}"/>
  <tableColumns count="10">
    <tableColumn id="1" xr3:uid="{267BF42C-FA6D-4DE7-9A47-94383A3B9029}" name="Dzień" totalsRowLabel="Suma" dataDxfId="134" totalsRowDxfId="133"/>
    <tableColumn id="2" xr3:uid="{6F23B648-A406-4E75-938D-9261DC936C0D}" name="Planowana praca przewozowa" totalsRowFunction="sum" dataDxfId="132" totalsRowDxfId="131"/>
    <tableColumn id="3" xr3:uid="{9871A8A5-C1D8-4ED4-A3D6-56502955A48B}" name="Wzkm zlecone dodatkowo" totalsRowFunction="sum" dataDxfId="130" totalsRowDxfId="129"/>
    <tableColumn id="4" xr3:uid="{A11EA4E3-9602-45AE-B7CE-626AFFEBF597}" name="Wzkm niewykonane" totalsRowFunction="sum" dataDxfId="128" totalsRowDxfId="127"/>
    <tableColumn id="5" xr3:uid="{F3FB31CA-1161-4425-BC4E-3A106BDE3A15}" name="Wzkm wykonane łącznie" totalsRowFunction="sum" dataDxfId="126" totalsRowDxfId="125">
      <calculatedColumnFormula>Tabela1345678[[#This Row],[Planowana praca przewozowa]]+Tabela1345678[[#This Row],[Wzkm zlecone dodatkowo]]-Tabela1345678[[#This Row],[Wzkm niewykonane]]</calculatedColumnFormula>
    </tableColumn>
    <tableColumn id="6" xr3:uid="{AB68A576-D934-4D5A-9BE8-19B901B145E3}" name="Stawka za wzkm" dataDxfId="124" totalsRowDxfId="123"/>
    <tableColumn id="7" xr3:uid="{04995360-109B-453B-89A1-16139696CB50}" name="Kary i potrącenia" totalsRowFunction="sum" dataDxfId="122" totalsRowDxfId="121"/>
    <tableColumn id="8" xr3:uid="{492E2850-8DA7-41C6-BA9D-664A22C1604A}" name="Kwota netto wynagrodzenia" totalsRowFunction="sum" dataDxfId="120" totalsRowDxfId="119">
      <calculatedColumnFormula>Tabela1345678[[#This Row],[Planowana praca przewozowa]]*Tabela1345678[[#This Row],[Stawka za wzkm]]</calculatedColumnFormula>
    </tableColumn>
    <tableColumn id="9" xr3:uid="{C76B414C-5793-4252-B860-0E8E621CBC1B}" name="VAT 8%" totalsRowFunction="sum" dataDxfId="118" totalsRowDxfId="117">
      <calculatedColumnFormula>Tabela1345678[[#This Row],[Kwota netto wynagrodzenia]]*0.08</calculatedColumnFormula>
    </tableColumn>
    <tableColumn id="10" xr3:uid="{E7DE473C-A181-4DEF-9ABB-F140973C11B0}" name="Wynagrodzenie brutto" totalsRowFunction="sum" dataDxfId="116" totalsRowDxfId="115">
      <calculatedColumnFormula>Tabela1345678[[#This Row],[Kwota netto wynagrodzenia]]+Tabela1345678[[#This Row],[VAT 8%]]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D029ADD-353A-41EB-9B72-A0F95CF653D3}" name="Tabela13456789" displayName="Tabela13456789" ref="A8:J40" totalsRowCount="1" headerRowDxfId="114" dataDxfId="113" totalsRowDxfId="112">
  <autoFilter ref="A8:J39" xr:uid="{C29C2F2D-CBA3-4E0C-AD2F-A678943DAEBD}"/>
  <tableColumns count="10">
    <tableColumn id="1" xr3:uid="{F469D255-68EE-417B-B5E4-E316CF228A5E}" name="Dzień" totalsRowLabel="Suma" dataDxfId="111" totalsRowDxfId="110"/>
    <tableColumn id="2" xr3:uid="{3C408DF2-46D3-4FEC-BF12-6652C4806E5F}" name="Planowana praca przewozowa" totalsRowFunction="sum" dataDxfId="109" totalsRowDxfId="108"/>
    <tableColumn id="3" xr3:uid="{5A5719A7-4D5C-4CC5-A578-D4A161CD7EBC}" name="Wzkm zlecone dodatkowo" totalsRowFunction="sum" dataDxfId="107" totalsRowDxfId="106"/>
    <tableColumn id="4" xr3:uid="{BA45A2B8-0AEB-4D05-9602-40A53E4114DB}" name="Wzkm niewykonane" totalsRowFunction="sum" dataDxfId="105" totalsRowDxfId="104"/>
    <tableColumn id="5" xr3:uid="{AEF9745A-6649-40EC-88B2-95838E7AF2DA}" name="Wzkm wykonane łącznie" totalsRowFunction="sum" dataDxfId="103" totalsRowDxfId="102">
      <calculatedColumnFormula>Tabela13456789[[#This Row],[Planowana praca przewozowa]]+Tabela13456789[[#This Row],[Wzkm zlecone dodatkowo]]-Tabela13456789[[#This Row],[Wzkm niewykonane]]</calculatedColumnFormula>
    </tableColumn>
    <tableColumn id="6" xr3:uid="{DCE96AE0-D888-4B39-A383-6701488DD7D3}" name="Stawka za wzkm" dataDxfId="101" totalsRowDxfId="100"/>
    <tableColumn id="7" xr3:uid="{D503130D-95CD-4FDE-AE35-F0EA715EA607}" name="Kary i potrącenia" totalsRowFunction="sum" dataDxfId="99" totalsRowDxfId="98"/>
    <tableColumn id="8" xr3:uid="{BE0886E1-5413-46D7-BF5C-81201A3BC2C0}" name="Kwota netto wynagrodzenia" totalsRowFunction="sum" dataDxfId="97" totalsRowDxfId="96">
      <calculatedColumnFormula>Tabela13456789[[#This Row],[Planowana praca przewozowa]]*Tabela13456789[[#This Row],[Stawka za wzkm]]</calculatedColumnFormula>
    </tableColumn>
    <tableColumn id="9" xr3:uid="{296B8330-CC3B-485C-81C1-36D729F40221}" name="VAT 8%" totalsRowFunction="sum" dataDxfId="95" totalsRowDxfId="94">
      <calculatedColumnFormula>Tabela13456789[[#This Row],[Kwota netto wynagrodzenia]]*0.08</calculatedColumnFormula>
    </tableColumn>
    <tableColumn id="10" xr3:uid="{B4B3BAAE-24FD-4330-A8EE-7372D9BD7317}" name="Wynagrodzenie brutto" totalsRowFunction="sum" dataDxfId="93" totalsRowDxfId="92">
      <calculatedColumnFormula>Tabela13456789[[#This Row],[Kwota netto wynagrodzenia]]+Tabela13456789[[#This Row],[VAT 8%]]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5FEF6C4-5DD1-45EC-BB49-E8FA0776E654}" name="Tabela1345678910" displayName="Tabela1345678910" ref="A8:J39" totalsRowCount="1" headerRowDxfId="91" dataDxfId="90" totalsRowDxfId="89">
  <autoFilter ref="A8:J38" xr:uid="{C29C2F2D-CBA3-4E0C-AD2F-A678943DAEBD}"/>
  <tableColumns count="10">
    <tableColumn id="1" xr3:uid="{54AA4D16-422C-4614-87C0-830E5AF26AA9}" name="Dzień" totalsRowLabel="Suma" dataDxfId="88" totalsRowDxfId="87"/>
    <tableColumn id="2" xr3:uid="{BC972601-330F-4D24-AC5F-44C49D13FE44}" name="Planowana praca przewozowa" totalsRowFunction="sum" dataDxfId="86" totalsRowDxfId="85"/>
    <tableColumn id="3" xr3:uid="{2B4116D7-C6B3-413D-AC36-F05DEFFB843D}" name="Wzkm zlecone dodatkowo" totalsRowFunction="sum" dataDxfId="84" totalsRowDxfId="83"/>
    <tableColumn id="4" xr3:uid="{5C3C4C8E-CA90-42B5-9BCE-BD28EC150F04}" name="Wzkm niewykonane" totalsRowFunction="sum" dataDxfId="82" totalsRowDxfId="81"/>
    <tableColumn id="5" xr3:uid="{AB2C13DF-02AC-4324-A0D8-EF5AEA175D57}" name="Wzkm wykonane łącznie" totalsRowFunction="sum" dataDxfId="80" totalsRowDxfId="79">
      <calculatedColumnFormula>Tabela1345678910[[#This Row],[Planowana praca przewozowa]]+Tabela1345678910[[#This Row],[Wzkm zlecone dodatkowo]]-Tabela1345678910[[#This Row],[Wzkm niewykonane]]</calculatedColumnFormula>
    </tableColumn>
    <tableColumn id="6" xr3:uid="{A6DBF672-4B59-44B8-868E-7A83485CCE79}" name="Stawka za wzkm" dataDxfId="78" totalsRowDxfId="77"/>
    <tableColumn id="7" xr3:uid="{39C0D582-F4CA-4C67-96E8-2558369443E3}" name="Kary i potrącenia" totalsRowFunction="sum" dataDxfId="76" totalsRowDxfId="75"/>
    <tableColumn id="8" xr3:uid="{453D7AE2-BBE9-4447-B759-CBB805C3B8D4}" name="Kwota netto wynagrodzenia" totalsRowFunction="sum" dataDxfId="74" totalsRowDxfId="73">
      <calculatedColumnFormula>Tabela1345678910[[#This Row],[Planowana praca przewozowa]]*Tabela1345678910[[#This Row],[Stawka za wzkm]]</calculatedColumnFormula>
    </tableColumn>
    <tableColumn id="9" xr3:uid="{41E37A75-5352-4FDF-BC48-FAFF58DEF1AA}" name="VAT 8%" totalsRowFunction="sum" dataDxfId="72" totalsRowDxfId="71">
      <calculatedColumnFormula>Tabela1345678910[[#This Row],[Kwota netto wynagrodzenia]]*0.08</calculatedColumnFormula>
    </tableColumn>
    <tableColumn id="10" xr3:uid="{DB379D07-734F-46E7-8115-71D44DCA305F}" name="Wynagrodzenie brutto" totalsRowFunction="sum" dataDxfId="70" totalsRowDxfId="69">
      <calculatedColumnFormula>Tabela1345678910[[#This Row],[Kwota netto wynagrodzenia]]+Tabela1345678910[[#This Row],[VAT 8%]]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8D12944-2AD8-4DD8-8F97-91D13E36DAA5}" name="Tabela134567891011" displayName="Tabela134567891011" ref="A8:J40" totalsRowCount="1" headerRowDxfId="68" dataDxfId="67" totalsRowDxfId="66">
  <autoFilter ref="A8:J39" xr:uid="{C29C2F2D-CBA3-4E0C-AD2F-A678943DAEBD}"/>
  <tableColumns count="10">
    <tableColumn id="1" xr3:uid="{E306779F-AD0A-4CE0-8A75-EA6FC241AF41}" name="Dzień" totalsRowLabel="Suma" dataDxfId="65" totalsRowDxfId="64"/>
    <tableColumn id="2" xr3:uid="{BEFE69DE-24C9-47BD-8877-C04AF8DF9F49}" name="Planowana praca przewozowa" totalsRowFunction="sum" dataDxfId="63" totalsRowDxfId="62"/>
    <tableColumn id="3" xr3:uid="{207BB1C8-1205-44B1-B1DF-6461A0AE1859}" name="Wzkm zlecone dodatkowo" totalsRowFunction="sum" dataDxfId="61" totalsRowDxfId="60"/>
    <tableColumn id="4" xr3:uid="{24121F1E-8863-4C0C-B74B-ADB5A47FF989}" name="Wzkm niewykonane" totalsRowFunction="sum" dataDxfId="59" totalsRowDxfId="58"/>
    <tableColumn id="5" xr3:uid="{7345C0C5-64A2-411D-B335-B19FE57A415A}" name="Wzkm wykonane łącznie" totalsRowFunction="sum" dataDxfId="57" totalsRowDxfId="56">
      <calculatedColumnFormula>Tabela134567891011[[#This Row],[Planowana praca przewozowa]]+Tabela134567891011[[#This Row],[Wzkm zlecone dodatkowo]]-Tabela134567891011[[#This Row],[Wzkm niewykonane]]</calculatedColumnFormula>
    </tableColumn>
    <tableColumn id="6" xr3:uid="{39D2E185-65F3-4791-85F4-D572A40A9675}" name="Stawka za wzkm" dataDxfId="55" totalsRowDxfId="54"/>
    <tableColumn id="7" xr3:uid="{8402B0E6-1506-4C8C-8690-DEF775D2265D}" name="Kary i potrącenia" totalsRowFunction="sum" dataDxfId="53" totalsRowDxfId="52"/>
    <tableColumn id="8" xr3:uid="{D7948079-028F-42B1-A646-80EC2FEE045F}" name="Kwota netto wynagrodzenia" totalsRowFunction="sum" dataDxfId="51" totalsRowDxfId="50">
      <calculatedColumnFormula>Tabela134567891011[[#This Row],[Planowana praca przewozowa]]*Tabela134567891011[[#This Row],[Stawka za wzkm]]</calculatedColumnFormula>
    </tableColumn>
    <tableColumn id="9" xr3:uid="{58A9DE74-FE43-47FC-ADED-D6839C19D466}" name="VAT 8%" totalsRowFunction="sum" dataDxfId="49" totalsRowDxfId="48">
      <calculatedColumnFormula>Tabela134567891011[[#This Row],[Kwota netto wynagrodzenia]]*0.08</calculatedColumnFormula>
    </tableColumn>
    <tableColumn id="10" xr3:uid="{91EA496B-2ED1-41C5-B8B1-2F273AA3FDEC}" name="Wynagrodzenie brutto" totalsRowFunction="sum" dataDxfId="47" totalsRowDxfId="46">
      <calculatedColumnFormula>Tabela134567891011[[#This Row],[Kwota netto wynagrodzenia]]+Tabela134567891011[[#This Row],[VAT 8%]]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FEF4D94-42C4-4C23-B1FE-AC0FDE2B0ACC}" name="Tabela13456789101112" displayName="Tabela13456789101112" ref="A8:J40" totalsRowCount="1" headerRowDxfId="45" dataDxfId="44" totalsRowDxfId="43">
  <autoFilter ref="A8:J39" xr:uid="{C29C2F2D-CBA3-4E0C-AD2F-A678943DAEBD}"/>
  <tableColumns count="10">
    <tableColumn id="1" xr3:uid="{4C0A6FD6-7F3B-4543-AE87-D1A305D441E1}" name="Dzień" totalsRowLabel="Suma" dataDxfId="42" totalsRowDxfId="41"/>
    <tableColumn id="2" xr3:uid="{7E15C50C-57CB-43D3-9BAB-4DF51C431667}" name="Planowana praca przewozowa" totalsRowFunction="sum" dataDxfId="40" totalsRowDxfId="39"/>
    <tableColumn id="3" xr3:uid="{DB6F5D53-89A8-4FEC-AE84-456E25617744}" name="Wzkm zlecone dodatkowo" totalsRowFunction="sum" dataDxfId="38" totalsRowDxfId="37"/>
    <tableColumn id="4" xr3:uid="{52091875-ACD3-4F33-A485-C8765DD1A8F1}" name="Wzkm niewykonane" totalsRowFunction="sum" dataDxfId="36" totalsRowDxfId="35"/>
    <tableColumn id="5" xr3:uid="{C35831D9-9DB7-4069-9215-A20C9864470C}" name="Wzkm wykonane łącznie" totalsRowFunction="sum" dataDxfId="34" totalsRowDxfId="33">
      <calculatedColumnFormula>Tabela13456789101112[[#This Row],[Planowana praca przewozowa]]+Tabela13456789101112[[#This Row],[Wzkm zlecone dodatkowo]]-Tabela13456789101112[[#This Row],[Wzkm niewykonane]]</calculatedColumnFormula>
    </tableColumn>
    <tableColumn id="6" xr3:uid="{F68A70D6-FFF8-4763-BD95-C50C973A59E3}" name="Stawka za wzkm" dataDxfId="32" totalsRowDxfId="31"/>
    <tableColumn id="7" xr3:uid="{4665327E-69D8-460C-8966-F443977A31AD}" name="Kary i potrącenia" totalsRowFunction="sum" dataDxfId="30" totalsRowDxfId="29"/>
    <tableColumn id="8" xr3:uid="{749B39DF-F0B6-48FB-A193-B480AA2B2E55}" name="Kwota netto wynagrodzenia" totalsRowFunction="sum" dataDxfId="28" totalsRowDxfId="27">
      <calculatedColumnFormula>Tabela13456789101112[[#This Row],[Planowana praca przewozowa]]*Tabela13456789101112[[#This Row],[Stawka za wzkm]]</calculatedColumnFormula>
    </tableColumn>
    <tableColumn id="9" xr3:uid="{618A8BD4-F64F-420C-95A9-D4E58584DD2B}" name="VAT 8%" totalsRowFunction="sum" dataDxfId="26" totalsRowDxfId="25">
      <calculatedColumnFormula>Tabela13456789101112[[#This Row],[Kwota netto wynagrodzenia]]*0.08</calculatedColumnFormula>
    </tableColumn>
    <tableColumn id="10" xr3:uid="{05C7C485-6BFE-429F-AF8D-B8BD6423B876}" name="Wynagrodzenie brutto" totalsRowFunction="sum" dataDxfId="24" totalsRowDxfId="23">
      <calculatedColumnFormula>Tabela13456789101112[[#This Row],[Kwota netto wynagrodzenia]]+Tabela13456789101112[[#This Row],[VAT 8%]]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E8AFC17-3DC3-4132-8707-00C31C35C142}" name="Tabela1345678910111213" displayName="Tabela1345678910111213" ref="A8:J37" totalsRowCount="1" headerRowDxfId="22" dataDxfId="21" totalsRowDxfId="20">
  <autoFilter ref="A8:J36" xr:uid="{C29C2F2D-CBA3-4E0C-AD2F-A678943DAEBD}"/>
  <tableColumns count="10">
    <tableColumn id="1" xr3:uid="{42D7CC6B-F68B-4666-AE53-9AEA317A8328}" name="Dzień" totalsRowLabel="Suma" dataDxfId="19" totalsRowDxfId="18"/>
    <tableColumn id="2" xr3:uid="{A9106B02-5DE9-4B64-8D9E-A21C3C858628}" name="Planowana praca przewozowa" totalsRowFunction="sum" dataDxfId="17" totalsRowDxfId="16"/>
    <tableColumn id="3" xr3:uid="{4F018801-3C59-426A-BA62-D5F5DEBB4CCF}" name="Wzkm zlecone dodatkowo" totalsRowFunction="sum" dataDxfId="15" totalsRowDxfId="14"/>
    <tableColumn id="4" xr3:uid="{231E45D6-7628-495A-AB75-4EC774790686}" name="Wzkm niewykonane" totalsRowFunction="sum" dataDxfId="13" totalsRowDxfId="12"/>
    <tableColumn id="5" xr3:uid="{AC746C05-A6DF-48A7-A73C-7C807E8CDAF4}" name="Wzkm wykonane łącznie" totalsRowFunction="sum" dataDxfId="11" totalsRowDxfId="10">
      <calculatedColumnFormula>Tabela1345678910111213[[#This Row],[Planowana praca przewozowa]]+Tabela1345678910111213[[#This Row],[Wzkm zlecone dodatkowo]]-Tabela1345678910111213[[#This Row],[Wzkm niewykonane]]</calculatedColumnFormula>
    </tableColumn>
    <tableColumn id="6" xr3:uid="{14AA9AE8-0676-4838-8BA9-9F84127C69F7}" name="Stawka za wzkm" dataDxfId="9" totalsRowDxfId="8"/>
    <tableColumn id="7" xr3:uid="{A5336FDB-F59A-40EC-977F-87828A7F3960}" name="Kary i potrącenia" totalsRowFunction="sum" dataDxfId="7" totalsRowDxfId="6"/>
    <tableColumn id="8" xr3:uid="{2CE94984-B056-44D2-B82D-72F94C21657F}" name="Kwota netto wynagrodzenia" totalsRowFunction="sum" dataDxfId="5" totalsRowDxfId="4">
      <calculatedColumnFormula>Tabela1345678910111213[[#This Row],[Planowana praca przewozowa]]*Tabela1345678910111213[[#This Row],[Stawka za wzkm]]</calculatedColumnFormula>
    </tableColumn>
    <tableColumn id="9" xr3:uid="{0B78DD32-82D2-43D6-8587-4476E5AFA53B}" name="VAT 8%" totalsRowFunction="sum" dataDxfId="3" totalsRowDxfId="2">
      <calculatedColumnFormula>Tabela1345678910111213[[#This Row],[Kwota netto wynagrodzenia]]*0.08</calculatedColumnFormula>
    </tableColumn>
    <tableColumn id="10" xr3:uid="{0D728C5D-9FF5-4582-9C88-2CB61231F4A1}" name="Wynagrodzenie brutto" totalsRowFunction="sum" dataDxfId="1" totalsRowDxfId="0">
      <calculatedColumnFormula>Tabela1345678910111213[[#This Row],[Kwota netto wynagrodzenia]]+Tabela1345678910111213[[#This Row],[VAT 8%]]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6825-A0BC-41C8-96FE-15105A9C6998}">
  <sheetPr>
    <pageSetUpPr fitToPage="1"/>
  </sheetPr>
  <dimension ref="A1:K39"/>
  <sheetViews>
    <sheetView zoomScaleNormal="100" workbookViewId="0">
      <selection activeCell="E42" sqref="E42"/>
    </sheetView>
  </sheetViews>
  <sheetFormatPr defaultRowHeight="14.4" x14ac:dyDescent="0.3"/>
  <cols>
    <col min="1" max="1" width="11.77734375" style="8" customWidth="1"/>
    <col min="2" max="7" width="12.77734375" customWidth="1"/>
    <col min="8" max="8" width="15.77734375" customWidth="1"/>
    <col min="9" max="9" width="12.77734375" customWidth="1"/>
    <col min="10" max="10" width="15.77734375" customWidth="1"/>
  </cols>
  <sheetData>
    <row r="1" spans="1:11" ht="21.6" customHeight="1" x14ac:dyDescent="0.3">
      <c r="A1" s="9" t="s">
        <v>0</v>
      </c>
      <c r="B1" t="s">
        <v>3</v>
      </c>
      <c r="H1" s="17" t="s">
        <v>16</v>
      </c>
      <c r="I1" s="17"/>
    </row>
    <row r="2" spans="1:11" ht="21.6" customHeight="1" x14ac:dyDescent="0.3">
      <c r="A2" s="9" t="s">
        <v>1</v>
      </c>
      <c r="B2" t="s">
        <v>3</v>
      </c>
      <c r="H2" s="17"/>
      <c r="I2" s="17"/>
    </row>
    <row r="3" spans="1:11" ht="21.6" customHeight="1" x14ac:dyDescent="0.3">
      <c r="A3" s="9" t="s">
        <v>2</v>
      </c>
      <c r="B3" t="s">
        <v>4</v>
      </c>
      <c r="H3" s="17"/>
      <c r="I3" s="17"/>
    </row>
    <row r="4" spans="1:11" x14ac:dyDescent="0.3">
      <c r="H4" s="17"/>
      <c r="I4" s="17"/>
    </row>
    <row r="5" spans="1:11" ht="19.8" customHeight="1" x14ac:dyDescent="0.3">
      <c r="H5" s="10"/>
      <c r="I5" s="10"/>
    </row>
    <row r="6" spans="1:11" ht="53.4" customHeight="1" x14ac:dyDescent="0.3">
      <c r="A6" s="16" t="s">
        <v>17</v>
      </c>
      <c r="B6" s="16"/>
      <c r="C6" s="16"/>
      <c r="D6" s="16"/>
      <c r="E6" s="16"/>
      <c r="F6" s="16"/>
      <c r="G6" s="16"/>
      <c r="H6" s="16"/>
      <c r="I6" s="16"/>
      <c r="J6" s="16"/>
    </row>
    <row r="8" spans="1:11" ht="45.6" customHeight="1" x14ac:dyDescent="0.3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11" t="s">
        <v>14</v>
      </c>
      <c r="K8" s="1"/>
    </row>
    <row r="9" spans="1:11" s="6" customFormat="1" ht="18" customHeight="1" x14ac:dyDescent="0.3">
      <c r="A9" s="7">
        <v>46266</v>
      </c>
      <c r="B9" s="4">
        <v>362.64</v>
      </c>
      <c r="C9" s="4"/>
      <c r="D9" s="4"/>
      <c r="E9" s="4">
        <f>Tabela1345678[[#This Row],[Planowana praca przewozowa]]+Tabela1345678[[#This Row],[Wzkm zlecone dodatkowo]]-Tabela1345678[[#This Row],[Wzkm niewykonane]]</f>
        <v>362.64</v>
      </c>
      <c r="F9" s="5"/>
      <c r="G9" s="5"/>
      <c r="H9" s="5">
        <f>Tabela1345678[[#This Row],[Planowana praca przewozowa]]*Tabela1345678[[#This Row],[Stawka za wzkm]]</f>
        <v>0</v>
      </c>
      <c r="I9" s="5">
        <f>Tabela1345678[[#This Row],[Kwota netto wynagrodzenia]]*0.08</f>
        <v>0</v>
      </c>
      <c r="J9" s="5">
        <f>Tabela1345678[[#This Row],[Kwota netto wynagrodzenia]]+Tabela1345678[[#This Row],[VAT 8%]]</f>
        <v>0</v>
      </c>
    </row>
    <row r="10" spans="1:11" s="6" customFormat="1" ht="18" customHeight="1" x14ac:dyDescent="0.3">
      <c r="A10" s="7">
        <v>46267</v>
      </c>
      <c r="B10" s="4">
        <v>362.64</v>
      </c>
      <c r="C10" s="4"/>
      <c r="D10" s="4"/>
      <c r="E10" s="4">
        <f>Tabela1345678[[#This Row],[Planowana praca przewozowa]]+Tabela1345678[[#This Row],[Wzkm zlecone dodatkowo]]-Tabela1345678[[#This Row],[Wzkm niewykonane]]</f>
        <v>362.64</v>
      </c>
      <c r="F10" s="5"/>
      <c r="G10" s="5"/>
      <c r="H10" s="5">
        <f>Tabela1345678[[#This Row],[Planowana praca przewozowa]]*Tabela1345678[[#This Row],[Stawka za wzkm]]</f>
        <v>0</v>
      </c>
      <c r="I10" s="5">
        <f>Tabela1345678[[#This Row],[Kwota netto wynagrodzenia]]*0.08</f>
        <v>0</v>
      </c>
      <c r="J10" s="5">
        <f>Tabela1345678[[#This Row],[Kwota netto wynagrodzenia]]+Tabela1345678[[#This Row],[VAT 8%]]</f>
        <v>0</v>
      </c>
    </row>
    <row r="11" spans="1:11" s="6" customFormat="1" ht="18" customHeight="1" x14ac:dyDescent="0.3">
      <c r="A11" s="7">
        <v>46268</v>
      </c>
      <c r="B11" s="4">
        <v>362.64</v>
      </c>
      <c r="C11" s="4"/>
      <c r="D11" s="4"/>
      <c r="E11" s="4">
        <f>Tabela1345678[[#This Row],[Planowana praca przewozowa]]+Tabela1345678[[#This Row],[Wzkm zlecone dodatkowo]]-Tabela1345678[[#This Row],[Wzkm niewykonane]]</f>
        <v>362.64</v>
      </c>
      <c r="F11" s="5"/>
      <c r="G11" s="5"/>
      <c r="H11" s="5">
        <f>Tabela1345678[[#This Row],[Planowana praca przewozowa]]*Tabela1345678[[#This Row],[Stawka za wzkm]]</f>
        <v>0</v>
      </c>
      <c r="I11" s="5">
        <f>Tabela1345678[[#This Row],[Kwota netto wynagrodzenia]]*0.08</f>
        <v>0</v>
      </c>
      <c r="J11" s="5">
        <f>Tabela1345678[[#This Row],[Kwota netto wynagrodzenia]]+Tabela1345678[[#This Row],[VAT 8%]]</f>
        <v>0</v>
      </c>
    </row>
    <row r="12" spans="1:11" s="6" customFormat="1" ht="18" customHeight="1" x14ac:dyDescent="0.3">
      <c r="A12" s="7">
        <v>46269</v>
      </c>
      <c r="B12" s="4">
        <v>362.64</v>
      </c>
      <c r="C12" s="4"/>
      <c r="D12" s="4"/>
      <c r="E12" s="4">
        <f>Tabela1345678[[#This Row],[Planowana praca przewozowa]]+Tabela1345678[[#This Row],[Wzkm zlecone dodatkowo]]-Tabela1345678[[#This Row],[Wzkm niewykonane]]</f>
        <v>362.64</v>
      </c>
      <c r="F12" s="5"/>
      <c r="G12" s="5"/>
      <c r="H12" s="5">
        <f>Tabela1345678[[#This Row],[Planowana praca przewozowa]]*Tabela1345678[[#This Row],[Stawka za wzkm]]</f>
        <v>0</v>
      </c>
      <c r="I12" s="5">
        <f>Tabela1345678[[#This Row],[Kwota netto wynagrodzenia]]*0.08</f>
        <v>0</v>
      </c>
      <c r="J12" s="5">
        <f>Tabela1345678[[#This Row],[Kwota netto wynagrodzenia]]+Tabela1345678[[#This Row],[VAT 8%]]</f>
        <v>0</v>
      </c>
    </row>
    <row r="13" spans="1:11" s="6" customFormat="1" ht="18" customHeight="1" x14ac:dyDescent="0.3">
      <c r="A13" s="7">
        <v>46270</v>
      </c>
      <c r="B13" s="4">
        <v>132.96</v>
      </c>
      <c r="C13" s="4"/>
      <c r="D13" s="4"/>
      <c r="E13" s="4">
        <f>Tabela1345678[[#This Row],[Planowana praca przewozowa]]+Tabela1345678[[#This Row],[Wzkm zlecone dodatkowo]]-Tabela1345678[[#This Row],[Wzkm niewykonane]]</f>
        <v>132.96</v>
      </c>
      <c r="F13" s="5"/>
      <c r="G13" s="5"/>
      <c r="H13" s="5">
        <f>Tabela1345678[[#This Row],[Planowana praca przewozowa]]*Tabela1345678[[#This Row],[Stawka za wzkm]]</f>
        <v>0</v>
      </c>
      <c r="I13" s="5">
        <f>Tabela1345678[[#This Row],[Kwota netto wynagrodzenia]]*0.08</f>
        <v>0</v>
      </c>
      <c r="J13" s="5">
        <f>Tabela1345678[[#This Row],[Kwota netto wynagrodzenia]]+Tabela1345678[[#This Row],[VAT 8%]]</f>
        <v>0</v>
      </c>
    </row>
    <row r="14" spans="1:11" s="6" customFormat="1" ht="18" customHeight="1" x14ac:dyDescent="0.3">
      <c r="A14" s="7">
        <v>46271</v>
      </c>
      <c r="B14" s="4">
        <v>0</v>
      </c>
      <c r="C14" s="4"/>
      <c r="D14" s="4"/>
      <c r="E14" s="4">
        <f>Tabela1345678[[#This Row],[Planowana praca przewozowa]]+Tabela1345678[[#This Row],[Wzkm zlecone dodatkowo]]-Tabela1345678[[#This Row],[Wzkm niewykonane]]</f>
        <v>0</v>
      </c>
      <c r="F14" s="5"/>
      <c r="G14" s="5"/>
      <c r="H14" s="5">
        <f>Tabela1345678[[#This Row],[Planowana praca przewozowa]]*Tabela1345678[[#This Row],[Stawka za wzkm]]</f>
        <v>0</v>
      </c>
      <c r="I14" s="5">
        <f>Tabela1345678[[#This Row],[Kwota netto wynagrodzenia]]*0.08</f>
        <v>0</v>
      </c>
      <c r="J14" s="5">
        <f>Tabela1345678[[#This Row],[Kwota netto wynagrodzenia]]+Tabela1345678[[#This Row],[VAT 8%]]</f>
        <v>0</v>
      </c>
    </row>
    <row r="15" spans="1:11" s="6" customFormat="1" ht="18" customHeight="1" x14ac:dyDescent="0.3">
      <c r="A15" s="7">
        <v>46272</v>
      </c>
      <c r="B15" s="4">
        <v>362.64</v>
      </c>
      <c r="C15" s="4"/>
      <c r="D15" s="4"/>
      <c r="E15" s="4">
        <f>Tabela1345678[[#This Row],[Planowana praca przewozowa]]+Tabela1345678[[#This Row],[Wzkm zlecone dodatkowo]]-Tabela1345678[[#This Row],[Wzkm niewykonane]]</f>
        <v>362.64</v>
      </c>
      <c r="F15" s="5"/>
      <c r="G15" s="5"/>
      <c r="H15" s="5">
        <f>Tabela1345678[[#This Row],[Planowana praca przewozowa]]*Tabela1345678[[#This Row],[Stawka za wzkm]]</f>
        <v>0</v>
      </c>
      <c r="I15" s="5">
        <f>Tabela1345678[[#This Row],[Kwota netto wynagrodzenia]]*0.08</f>
        <v>0</v>
      </c>
      <c r="J15" s="5">
        <f>Tabela1345678[[#This Row],[Kwota netto wynagrodzenia]]+Tabela1345678[[#This Row],[VAT 8%]]</f>
        <v>0</v>
      </c>
    </row>
    <row r="16" spans="1:11" s="6" customFormat="1" ht="18" customHeight="1" x14ac:dyDescent="0.3">
      <c r="A16" s="7">
        <v>46273</v>
      </c>
      <c r="B16" s="4">
        <v>362.64</v>
      </c>
      <c r="C16" s="4"/>
      <c r="D16" s="4"/>
      <c r="E16" s="4">
        <f>Tabela1345678[[#This Row],[Planowana praca przewozowa]]+Tabela1345678[[#This Row],[Wzkm zlecone dodatkowo]]-Tabela1345678[[#This Row],[Wzkm niewykonane]]</f>
        <v>362.64</v>
      </c>
      <c r="F16" s="5"/>
      <c r="G16" s="5"/>
      <c r="H16" s="5">
        <f>Tabela1345678[[#This Row],[Planowana praca przewozowa]]*Tabela1345678[[#This Row],[Stawka za wzkm]]</f>
        <v>0</v>
      </c>
      <c r="I16" s="5">
        <f>Tabela1345678[[#This Row],[Kwota netto wynagrodzenia]]*0.08</f>
        <v>0</v>
      </c>
      <c r="J16" s="5">
        <f>Tabela1345678[[#This Row],[Kwota netto wynagrodzenia]]+Tabela1345678[[#This Row],[VAT 8%]]</f>
        <v>0</v>
      </c>
    </row>
    <row r="17" spans="1:10" s="6" customFormat="1" ht="18" customHeight="1" x14ac:dyDescent="0.3">
      <c r="A17" s="7">
        <v>46274</v>
      </c>
      <c r="B17" s="4">
        <v>362.64</v>
      </c>
      <c r="C17" s="4"/>
      <c r="D17" s="4"/>
      <c r="E17" s="4">
        <f>Tabela1345678[[#This Row],[Planowana praca przewozowa]]+Tabela1345678[[#This Row],[Wzkm zlecone dodatkowo]]-Tabela1345678[[#This Row],[Wzkm niewykonane]]</f>
        <v>362.64</v>
      </c>
      <c r="F17" s="5"/>
      <c r="G17" s="5"/>
      <c r="H17" s="5">
        <f>Tabela1345678[[#This Row],[Planowana praca przewozowa]]*Tabela1345678[[#This Row],[Stawka za wzkm]]</f>
        <v>0</v>
      </c>
      <c r="I17" s="5">
        <f>Tabela1345678[[#This Row],[Kwota netto wynagrodzenia]]*0.08</f>
        <v>0</v>
      </c>
      <c r="J17" s="5">
        <f>Tabela1345678[[#This Row],[Kwota netto wynagrodzenia]]+Tabela1345678[[#This Row],[VAT 8%]]</f>
        <v>0</v>
      </c>
    </row>
    <row r="18" spans="1:10" s="6" customFormat="1" ht="18" customHeight="1" x14ac:dyDescent="0.3">
      <c r="A18" s="7">
        <v>46275</v>
      </c>
      <c r="B18" s="4">
        <v>362.64</v>
      </c>
      <c r="C18" s="4"/>
      <c r="D18" s="4"/>
      <c r="E18" s="4">
        <f>Tabela1345678[[#This Row],[Planowana praca przewozowa]]+Tabela1345678[[#This Row],[Wzkm zlecone dodatkowo]]-Tabela1345678[[#This Row],[Wzkm niewykonane]]</f>
        <v>362.64</v>
      </c>
      <c r="F18" s="5"/>
      <c r="G18" s="5"/>
      <c r="H18" s="5">
        <f>Tabela1345678[[#This Row],[Planowana praca przewozowa]]*Tabela1345678[[#This Row],[Stawka za wzkm]]</f>
        <v>0</v>
      </c>
      <c r="I18" s="5">
        <f>Tabela1345678[[#This Row],[Kwota netto wynagrodzenia]]*0.08</f>
        <v>0</v>
      </c>
      <c r="J18" s="5">
        <f>Tabela1345678[[#This Row],[Kwota netto wynagrodzenia]]+Tabela1345678[[#This Row],[VAT 8%]]</f>
        <v>0</v>
      </c>
    </row>
    <row r="19" spans="1:10" s="6" customFormat="1" ht="18" customHeight="1" x14ac:dyDescent="0.3">
      <c r="A19" s="7">
        <v>46276</v>
      </c>
      <c r="B19" s="4">
        <v>362.64</v>
      </c>
      <c r="C19" s="4"/>
      <c r="D19" s="4"/>
      <c r="E19" s="4">
        <f>Tabela1345678[[#This Row],[Planowana praca przewozowa]]+Tabela1345678[[#This Row],[Wzkm zlecone dodatkowo]]-Tabela1345678[[#This Row],[Wzkm niewykonane]]</f>
        <v>362.64</v>
      </c>
      <c r="F19" s="5"/>
      <c r="G19" s="5"/>
      <c r="H19" s="5">
        <f>Tabela1345678[[#This Row],[Planowana praca przewozowa]]*Tabela1345678[[#This Row],[Stawka za wzkm]]</f>
        <v>0</v>
      </c>
      <c r="I19" s="5">
        <f>Tabela1345678[[#This Row],[Kwota netto wynagrodzenia]]*0.08</f>
        <v>0</v>
      </c>
      <c r="J19" s="5">
        <f>Tabela1345678[[#This Row],[Kwota netto wynagrodzenia]]+Tabela1345678[[#This Row],[VAT 8%]]</f>
        <v>0</v>
      </c>
    </row>
    <row r="20" spans="1:10" s="6" customFormat="1" ht="18" customHeight="1" x14ac:dyDescent="0.3">
      <c r="A20" s="7">
        <v>46277</v>
      </c>
      <c r="B20" s="4">
        <v>132.96</v>
      </c>
      <c r="C20" s="4"/>
      <c r="D20" s="4"/>
      <c r="E20" s="4">
        <f>Tabela1345678[[#This Row],[Planowana praca przewozowa]]+Tabela1345678[[#This Row],[Wzkm zlecone dodatkowo]]-Tabela1345678[[#This Row],[Wzkm niewykonane]]</f>
        <v>132.96</v>
      </c>
      <c r="F20" s="5"/>
      <c r="G20" s="5"/>
      <c r="H20" s="5">
        <f>Tabela1345678[[#This Row],[Planowana praca przewozowa]]*Tabela1345678[[#This Row],[Stawka za wzkm]]</f>
        <v>0</v>
      </c>
      <c r="I20" s="5">
        <f>Tabela1345678[[#This Row],[Kwota netto wynagrodzenia]]*0.08</f>
        <v>0</v>
      </c>
      <c r="J20" s="5">
        <f>Tabela1345678[[#This Row],[Kwota netto wynagrodzenia]]+Tabela1345678[[#This Row],[VAT 8%]]</f>
        <v>0</v>
      </c>
    </row>
    <row r="21" spans="1:10" s="6" customFormat="1" ht="18" customHeight="1" x14ac:dyDescent="0.3">
      <c r="A21" s="7">
        <v>46278</v>
      </c>
      <c r="B21" s="4">
        <v>0</v>
      </c>
      <c r="C21" s="4"/>
      <c r="D21" s="4"/>
      <c r="E21" s="4">
        <f>Tabela1345678[[#This Row],[Planowana praca przewozowa]]+Tabela1345678[[#This Row],[Wzkm zlecone dodatkowo]]-Tabela1345678[[#This Row],[Wzkm niewykonane]]</f>
        <v>0</v>
      </c>
      <c r="F21" s="5"/>
      <c r="G21" s="5"/>
      <c r="H21" s="5">
        <f>Tabela1345678[[#This Row],[Planowana praca przewozowa]]*Tabela1345678[[#This Row],[Stawka za wzkm]]</f>
        <v>0</v>
      </c>
      <c r="I21" s="5">
        <f>Tabela1345678[[#This Row],[Kwota netto wynagrodzenia]]*0.08</f>
        <v>0</v>
      </c>
      <c r="J21" s="5">
        <f>Tabela1345678[[#This Row],[Kwota netto wynagrodzenia]]+Tabela1345678[[#This Row],[VAT 8%]]</f>
        <v>0</v>
      </c>
    </row>
    <row r="22" spans="1:10" s="6" customFormat="1" ht="18" customHeight="1" x14ac:dyDescent="0.3">
      <c r="A22" s="7">
        <v>46279</v>
      </c>
      <c r="B22" s="4">
        <v>362.64</v>
      </c>
      <c r="C22" s="4"/>
      <c r="D22" s="4"/>
      <c r="E22" s="4">
        <f>Tabela1345678[[#This Row],[Planowana praca przewozowa]]+Tabela1345678[[#This Row],[Wzkm zlecone dodatkowo]]-Tabela1345678[[#This Row],[Wzkm niewykonane]]</f>
        <v>362.64</v>
      </c>
      <c r="F22" s="5"/>
      <c r="G22" s="5"/>
      <c r="H22" s="5">
        <f>Tabela1345678[[#This Row],[Planowana praca przewozowa]]*Tabela1345678[[#This Row],[Stawka za wzkm]]</f>
        <v>0</v>
      </c>
      <c r="I22" s="5">
        <f>Tabela1345678[[#This Row],[Kwota netto wynagrodzenia]]*0.08</f>
        <v>0</v>
      </c>
      <c r="J22" s="5">
        <f>Tabela1345678[[#This Row],[Kwota netto wynagrodzenia]]+Tabela1345678[[#This Row],[VAT 8%]]</f>
        <v>0</v>
      </c>
    </row>
    <row r="23" spans="1:10" s="6" customFormat="1" ht="18" customHeight="1" x14ac:dyDescent="0.3">
      <c r="A23" s="7">
        <v>46280</v>
      </c>
      <c r="B23" s="4">
        <v>362.64</v>
      </c>
      <c r="C23" s="4"/>
      <c r="D23" s="4"/>
      <c r="E23" s="4">
        <f>Tabela1345678[[#This Row],[Planowana praca przewozowa]]+Tabela1345678[[#This Row],[Wzkm zlecone dodatkowo]]-Tabela1345678[[#This Row],[Wzkm niewykonane]]</f>
        <v>362.64</v>
      </c>
      <c r="F23" s="5"/>
      <c r="G23" s="5"/>
      <c r="H23" s="5">
        <f>Tabela1345678[[#This Row],[Planowana praca przewozowa]]*Tabela1345678[[#This Row],[Stawka za wzkm]]</f>
        <v>0</v>
      </c>
      <c r="I23" s="5">
        <f>Tabela1345678[[#This Row],[Kwota netto wynagrodzenia]]*0.08</f>
        <v>0</v>
      </c>
      <c r="J23" s="5">
        <f>Tabela1345678[[#This Row],[Kwota netto wynagrodzenia]]+Tabela1345678[[#This Row],[VAT 8%]]</f>
        <v>0</v>
      </c>
    </row>
    <row r="24" spans="1:10" s="6" customFormat="1" ht="18" customHeight="1" x14ac:dyDescent="0.3">
      <c r="A24" s="7">
        <v>46281</v>
      </c>
      <c r="B24" s="4">
        <v>362.64</v>
      </c>
      <c r="C24" s="4"/>
      <c r="D24" s="4"/>
      <c r="E24" s="4">
        <f>Tabela1345678[[#This Row],[Planowana praca przewozowa]]+Tabela1345678[[#This Row],[Wzkm zlecone dodatkowo]]-Tabela1345678[[#This Row],[Wzkm niewykonane]]</f>
        <v>362.64</v>
      </c>
      <c r="F24" s="5"/>
      <c r="G24" s="5"/>
      <c r="H24" s="5">
        <f>Tabela1345678[[#This Row],[Planowana praca przewozowa]]*Tabela1345678[[#This Row],[Stawka za wzkm]]</f>
        <v>0</v>
      </c>
      <c r="I24" s="5">
        <f>Tabela1345678[[#This Row],[Kwota netto wynagrodzenia]]*0.08</f>
        <v>0</v>
      </c>
      <c r="J24" s="5">
        <f>Tabela1345678[[#This Row],[Kwota netto wynagrodzenia]]+Tabela1345678[[#This Row],[VAT 8%]]</f>
        <v>0</v>
      </c>
    </row>
    <row r="25" spans="1:10" s="6" customFormat="1" ht="18" customHeight="1" x14ac:dyDescent="0.3">
      <c r="A25" s="7">
        <v>46282</v>
      </c>
      <c r="B25" s="4">
        <v>362.64</v>
      </c>
      <c r="C25" s="4"/>
      <c r="D25" s="4"/>
      <c r="E25" s="4">
        <f>Tabela1345678[[#This Row],[Planowana praca przewozowa]]+Tabela1345678[[#This Row],[Wzkm zlecone dodatkowo]]-Tabela1345678[[#This Row],[Wzkm niewykonane]]</f>
        <v>362.64</v>
      </c>
      <c r="F25" s="5"/>
      <c r="G25" s="5"/>
      <c r="H25" s="5">
        <f>Tabela1345678[[#This Row],[Planowana praca przewozowa]]*Tabela1345678[[#This Row],[Stawka za wzkm]]</f>
        <v>0</v>
      </c>
      <c r="I25" s="5">
        <f>Tabela1345678[[#This Row],[Kwota netto wynagrodzenia]]*0.08</f>
        <v>0</v>
      </c>
      <c r="J25" s="5">
        <f>Tabela1345678[[#This Row],[Kwota netto wynagrodzenia]]+Tabela1345678[[#This Row],[VAT 8%]]</f>
        <v>0</v>
      </c>
    </row>
    <row r="26" spans="1:10" s="6" customFormat="1" ht="18" customHeight="1" x14ac:dyDescent="0.3">
      <c r="A26" s="7">
        <v>46283</v>
      </c>
      <c r="B26" s="4">
        <v>362.64</v>
      </c>
      <c r="C26" s="4"/>
      <c r="D26" s="4"/>
      <c r="E26" s="4">
        <f>Tabela1345678[[#This Row],[Planowana praca przewozowa]]+Tabela1345678[[#This Row],[Wzkm zlecone dodatkowo]]-Tabela1345678[[#This Row],[Wzkm niewykonane]]</f>
        <v>362.64</v>
      </c>
      <c r="F26" s="5"/>
      <c r="G26" s="5"/>
      <c r="H26" s="5">
        <f>Tabela1345678[[#This Row],[Planowana praca przewozowa]]*Tabela1345678[[#This Row],[Stawka za wzkm]]</f>
        <v>0</v>
      </c>
      <c r="I26" s="5">
        <f>Tabela1345678[[#This Row],[Kwota netto wynagrodzenia]]*0.08</f>
        <v>0</v>
      </c>
      <c r="J26" s="5">
        <f>Tabela1345678[[#This Row],[Kwota netto wynagrodzenia]]+Tabela1345678[[#This Row],[VAT 8%]]</f>
        <v>0</v>
      </c>
    </row>
    <row r="27" spans="1:10" s="6" customFormat="1" ht="18" customHeight="1" x14ac:dyDescent="0.3">
      <c r="A27" s="7">
        <v>46284</v>
      </c>
      <c r="B27" s="4">
        <v>132.96</v>
      </c>
      <c r="C27" s="4"/>
      <c r="D27" s="4"/>
      <c r="E27" s="4">
        <f>Tabela1345678[[#This Row],[Planowana praca przewozowa]]+Tabela1345678[[#This Row],[Wzkm zlecone dodatkowo]]-Tabela1345678[[#This Row],[Wzkm niewykonane]]</f>
        <v>132.96</v>
      </c>
      <c r="F27" s="5"/>
      <c r="G27" s="5"/>
      <c r="H27" s="5">
        <f>Tabela1345678[[#This Row],[Planowana praca przewozowa]]*Tabela1345678[[#This Row],[Stawka za wzkm]]</f>
        <v>0</v>
      </c>
      <c r="I27" s="5">
        <f>Tabela1345678[[#This Row],[Kwota netto wynagrodzenia]]*0.08</f>
        <v>0</v>
      </c>
      <c r="J27" s="5">
        <f>Tabela1345678[[#This Row],[Kwota netto wynagrodzenia]]+Tabela1345678[[#This Row],[VAT 8%]]</f>
        <v>0</v>
      </c>
    </row>
    <row r="28" spans="1:10" s="6" customFormat="1" ht="18" customHeight="1" x14ac:dyDescent="0.3">
      <c r="A28" s="7">
        <v>46285</v>
      </c>
      <c r="B28" s="4">
        <v>0</v>
      </c>
      <c r="C28" s="4"/>
      <c r="D28" s="4"/>
      <c r="E28" s="4">
        <f>Tabela1345678[[#This Row],[Planowana praca przewozowa]]+Tabela1345678[[#This Row],[Wzkm zlecone dodatkowo]]-Tabela1345678[[#This Row],[Wzkm niewykonane]]</f>
        <v>0</v>
      </c>
      <c r="F28" s="5"/>
      <c r="G28" s="5"/>
      <c r="H28" s="5">
        <f>Tabela1345678[[#This Row],[Planowana praca przewozowa]]*Tabela1345678[[#This Row],[Stawka za wzkm]]</f>
        <v>0</v>
      </c>
      <c r="I28" s="5">
        <f>Tabela1345678[[#This Row],[Kwota netto wynagrodzenia]]*0.08</f>
        <v>0</v>
      </c>
      <c r="J28" s="5">
        <f>Tabela1345678[[#This Row],[Kwota netto wynagrodzenia]]+Tabela1345678[[#This Row],[VAT 8%]]</f>
        <v>0</v>
      </c>
    </row>
    <row r="29" spans="1:10" s="6" customFormat="1" ht="18" customHeight="1" x14ac:dyDescent="0.3">
      <c r="A29" s="7">
        <v>46286</v>
      </c>
      <c r="B29" s="4">
        <v>362.64</v>
      </c>
      <c r="C29" s="4"/>
      <c r="D29" s="4"/>
      <c r="E29" s="4">
        <f>Tabela1345678[[#This Row],[Planowana praca przewozowa]]+Tabela1345678[[#This Row],[Wzkm zlecone dodatkowo]]-Tabela1345678[[#This Row],[Wzkm niewykonane]]</f>
        <v>362.64</v>
      </c>
      <c r="F29" s="5"/>
      <c r="G29" s="5"/>
      <c r="H29" s="5">
        <f>Tabela1345678[[#This Row],[Planowana praca przewozowa]]*Tabela1345678[[#This Row],[Stawka za wzkm]]</f>
        <v>0</v>
      </c>
      <c r="I29" s="5">
        <f>Tabela1345678[[#This Row],[Kwota netto wynagrodzenia]]*0.08</f>
        <v>0</v>
      </c>
      <c r="J29" s="5">
        <f>Tabela1345678[[#This Row],[Kwota netto wynagrodzenia]]+Tabela1345678[[#This Row],[VAT 8%]]</f>
        <v>0</v>
      </c>
    </row>
    <row r="30" spans="1:10" s="6" customFormat="1" ht="18" customHeight="1" x14ac:dyDescent="0.3">
      <c r="A30" s="7">
        <v>46287</v>
      </c>
      <c r="B30" s="4">
        <v>362.64</v>
      </c>
      <c r="C30" s="4"/>
      <c r="D30" s="4"/>
      <c r="E30" s="4">
        <f>Tabela1345678[[#This Row],[Planowana praca przewozowa]]+Tabela1345678[[#This Row],[Wzkm zlecone dodatkowo]]-Tabela1345678[[#This Row],[Wzkm niewykonane]]</f>
        <v>362.64</v>
      </c>
      <c r="F30" s="5"/>
      <c r="G30" s="5"/>
      <c r="H30" s="5">
        <f>Tabela1345678[[#This Row],[Planowana praca przewozowa]]*Tabela1345678[[#This Row],[Stawka za wzkm]]</f>
        <v>0</v>
      </c>
      <c r="I30" s="5">
        <f>Tabela1345678[[#This Row],[Kwota netto wynagrodzenia]]*0.08</f>
        <v>0</v>
      </c>
      <c r="J30" s="5">
        <f>Tabela1345678[[#This Row],[Kwota netto wynagrodzenia]]+Tabela1345678[[#This Row],[VAT 8%]]</f>
        <v>0</v>
      </c>
    </row>
    <row r="31" spans="1:10" s="6" customFormat="1" ht="18" customHeight="1" x14ac:dyDescent="0.3">
      <c r="A31" s="7">
        <v>46288</v>
      </c>
      <c r="B31" s="4">
        <v>362.64</v>
      </c>
      <c r="C31" s="4"/>
      <c r="D31" s="4"/>
      <c r="E31" s="4">
        <f>Tabela1345678[[#This Row],[Planowana praca przewozowa]]+Tabela1345678[[#This Row],[Wzkm zlecone dodatkowo]]-Tabela1345678[[#This Row],[Wzkm niewykonane]]</f>
        <v>362.64</v>
      </c>
      <c r="F31" s="5"/>
      <c r="G31" s="5"/>
      <c r="H31" s="5">
        <f>Tabela1345678[[#This Row],[Planowana praca przewozowa]]*Tabela1345678[[#This Row],[Stawka za wzkm]]</f>
        <v>0</v>
      </c>
      <c r="I31" s="5">
        <f>Tabela1345678[[#This Row],[Kwota netto wynagrodzenia]]*0.08</f>
        <v>0</v>
      </c>
      <c r="J31" s="5">
        <f>Tabela1345678[[#This Row],[Kwota netto wynagrodzenia]]+Tabela1345678[[#This Row],[VAT 8%]]</f>
        <v>0</v>
      </c>
    </row>
    <row r="32" spans="1:10" s="6" customFormat="1" ht="18" customHeight="1" x14ac:dyDescent="0.3">
      <c r="A32" s="7">
        <v>46289</v>
      </c>
      <c r="B32" s="4">
        <v>362.64</v>
      </c>
      <c r="C32" s="4"/>
      <c r="D32" s="4"/>
      <c r="E32" s="4">
        <f>Tabela1345678[[#This Row],[Planowana praca przewozowa]]+Tabela1345678[[#This Row],[Wzkm zlecone dodatkowo]]-Tabela1345678[[#This Row],[Wzkm niewykonane]]</f>
        <v>362.64</v>
      </c>
      <c r="F32" s="5"/>
      <c r="G32" s="5"/>
      <c r="H32" s="5">
        <f>Tabela1345678[[#This Row],[Planowana praca przewozowa]]*Tabela1345678[[#This Row],[Stawka za wzkm]]</f>
        <v>0</v>
      </c>
      <c r="I32" s="5">
        <f>Tabela1345678[[#This Row],[Kwota netto wynagrodzenia]]*0.08</f>
        <v>0</v>
      </c>
      <c r="J32" s="5">
        <f>Tabela1345678[[#This Row],[Kwota netto wynagrodzenia]]+Tabela1345678[[#This Row],[VAT 8%]]</f>
        <v>0</v>
      </c>
    </row>
    <row r="33" spans="1:10" s="6" customFormat="1" ht="18" customHeight="1" x14ac:dyDescent="0.3">
      <c r="A33" s="7">
        <v>46290</v>
      </c>
      <c r="B33" s="4">
        <v>362.64</v>
      </c>
      <c r="C33" s="4"/>
      <c r="D33" s="4"/>
      <c r="E33" s="4">
        <f>Tabela1345678[[#This Row],[Planowana praca przewozowa]]+Tabela1345678[[#This Row],[Wzkm zlecone dodatkowo]]-Tabela1345678[[#This Row],[Wzkm niewykonane]]</f>
        <v>362.64</v>
      </c>
      <c r="F33" s="5"/>
      <c r="G33" s="5"/>
      <c r="H33" s="5">
        <f>Tabela1345678[[#This Row],[Planowana praca przewozowa]]*Tabela1345678[[#This Row],[Stawka za wzkm]]</f>
        <v>0</v>
      </c>
      <c r="I33" s="5">
        <f>Tabela1345678[[#This Row],[Kwota netto wynagrodzenia]]*0.08</f>
        <v>0</v>
      </c>
      <c r="J33" s="5">
        <f>Tabela1345678[[#This Row],[Kwota netto wynagrodzenia]]+Tabela1345678[[#This Row],[VAT 8%]]</f>
        <v>0</v>
      </c>
    </row>
    <row r="34" spans="1:10" s="6" customFormat="1" ht="18" customHeight="1" x14ac:dyDescent="0.3">
      <c r="A34" s="7">
        <v>46291</v>
      </c>
      <c r="B34" s="4">
        <v>132.96</v>
      </c>
      <c r="C34" s="4"/>
      <c r="D34" s="4"/>
      <c r="E34" s="4">
        <f>Tabela1345678[[#This Row],[Planowana praca przewozowa]]+Tabela1345678[[#This Row],[Wzkm zlecone dodatkowo]]-Tabela1345678[[#This Row],[Wzkm niewykonane]]</f>
        <v>132.96</v>
      </c>
      <c r="F34" s="5"/>
      <c r="G34" s="5"/>
      <c r="H34" s="5">
        <f>Tabela1345678[[#This Row],[Planowana praca przewozowa]]*Tabela1345678[[#This Row],[Stawka za wzkm]]</f>
        <v>0</v>
      </c>
      <c r="I34" s="5">
        <f>Tabela1345678[[#This Row],[Kwota netto wynagrodzenia]]*0.08</f>
        <v>0</v>
      </c>
      <c r="J34" s="5">
        <f>Tabela1345678[[#This Row],[Kwota netto wynagrodzenia]]+Tabela1345678[[#This Row],[VAT 8%]]</f>
        <v>0</v>
      </c>
    </row>
    <row r="35" spans="1:10" s="6" customFormat="1" ht="18" customHeight="1" x14ac:dyDescent="0.3">
      <c r="A35" s="7">
        <v>46292</v>
      </c>
      <c r="B35" s="4">
        <v>0</v>
      </c>
      <c r="C35" s="4"/>
      <c r="D35" s="4"/>
      <c r="E35" s="4">
        <f>Tabela1345678[[#This Row],[Planowana praca przewozowa]]+Tabela1345678[[#This Row],[Wzkm zlecone dodatkowo]]-Tabela1345678[[#This Row],[Wzkm niewykonane]]</f>
        <v>0</v>
      </c>
      <c r="F35" s="5"/>
      <c r="G35" s="5"/>
      <c r="H35" s="5">
        <f>Tabela1345678[[#This Row],[Planowana praca przewozowa]]*Tabela1345678[[#This Row],[Stawka za wzkm]]</f>
        <v>0</v>
      </c>
      <c r="I35" s="5">
        <f>Tabela1345678[[#This Row],[Kwota netto wynagrodzenia]]*0.08</f>
        <v>0</v>
      </c>
      <c r="J35" s="5">
        <f>Tabela1345678[[#This Row],[Kwota netto wynagrodzenia]]+Tabela1345678[[#This Row],[VAT 8%]]</f>
        <v>0</v>
      </c>
    </row>
    <row r="36" spans="1:10" s="6" customFormat="1" ht="18" customHeight="1" x14ac:dyDescent="0.3">
      <c r="A36" s="7">
        <v>46293</v>
      </c>
      <c r="B36" s="4">
        <v>362.64</v>
      </c>
      <c r="C36" s="4"/>
      <c r="D36" s="4"/>
      <c r="E36" s="4">
        <f>Tabela1345678[[#This Row],[Planowana praca przewozowa]]+Tabela1345678[[#This Row],[Wzkm zlecone dodatkowo]]-Tabela1345678[[#This Row],[Wzkm niewykonane]]</f>
        <v>362.64</v>
      </c>
      <c r="F36" s="5"/>
      <c r="G36" s="5"/>
      <c r="H36" s="5">
        <f>Tabela1345678[[#This Row],[Planowana praca przewozowa]]*Tabela1345678[[#This Row],[Stawka za wzkm]]</f>
        <v>0</v>
      </c>
      <c r="I36" s="5">
        <f>Tabela1345678[[#This Row],[Kwota netto wynagrodzenia]]*0.08</f>
        <v>0</v>
      </c>
      <c r="J36" s="5">
        <f>Tabela1345678[[#This Row],[Kwota netto wynagrodzenia]]+Tabela1345678[[#This Row],[VAT 8%]]</f>
        <v>0</v>
      </c>
    </row>
    <row r="37" spans="1:10" s="6" customFormat="1" ht="18" customHeight="1" x14ac:dyDescent="0.3">
      <c r="A37" s="7">
        <v>46294</v>
      </c>
      <c r="B37" s="4">
        <v>362.64</v>
      </c>
      <c r="C37" s="4"/>
      <c r="D37" s="4"/>
      <c r="E37" s="4">
        <f>Tabela1345678[[#This Row],[Planowana praca przewozowa]]+Tabela1345678[[#This Row],[Wzkm zlecone dodatkowo]]-Tabela1345678[[#This Row],[Wzkm niewykonane]]</f>
        <v>362.64</v>
      </c>
      <c r="F37" s="5"/>
      <c r="G37" s="5"/>
      <c r="H37" s="5">
        <f>Tabela1345678[[#This Row],[Planowana praca przewozowa]]*Tabela1345678[[#This Row],[Stawka za wzkm]]</f>
        <v>0</v>
      </c>
      <c r="I37" s="5">
        <f>Tabela1345678[[#This Row],[Kwota netto wynagrodzenia]]*0.08</f>
        <v>0</v>
      </c>
      <c r="J37" s="5">
        <f>Tabela1345678[[#This Row],[Kwota netto wynagrodzenia]]+Tabela1345678[[#This Row],[VAT 8%]]</f>
        <v>0</v>
      </c>
    </row>
    <row r="38" spans="1:10" s="6" customFormat="1" ht="18" customHeight="1" x14ac:dyDescent="0.3">
      <c r="A38" s="7">
        <v>46295</v>
      </c>
      <c r="B38" s="4">
        <v>362.64</v>
      </c>
      <c r="C38" s="4"/>
      <c r="D38" s="4"/>
      <c r="E38" s="4">
        <f>Tabela1345678[[#This Row],[Planowana praca przewozowa]]+Tabela1345678[[#This Row],[Wzkm zlecone dodatkowo]]-Tabela1345678[[#This Row],[Wzkm niewykonane]]</f>
        <v>362.64</v>
      </c>
      <c r="F38" s="5"/>
      <c r="G38" s="5"/>
      <c r="H38" s="5">
        <f>Tabela1345678[[#This Row],[Planowana praca przewozowa]]*Tabela1345678[[#This Row],[Stawka za wzkm]]</f>
        <v>0</v>
      </c>
      <c r="I38" s="5">
        <f>Tabela1345678[[#This Row],[Kwota netto wynagrodzenia]]*0.08</f>
        <v>0</v>
      </c>
      <c r="J38" s="5">
        <f>Tabela1345678[[#This Row],[Kwota netto wynagrodzenia]]+Tabela1345678[[#This Row],[VAT 8%]]</f>
        <v>0</v>
      </c>
    </row>
    <row r="39" spans="1:10" s="6" customFormat="1" ht="30" customHeight="1" x14ac:dyDescent="0.3">
      <c r="A39" s="3" t="s">
        <v>15</v>
      </c>
      <c r="B39" s="12">
        <f>SUBTOTAL(109,Tabela1345678[Planowana praca przewozowa])</f>
        <v>8509.9200000000019</v>
      </c>
      <c r="C39" s="12">
        <f>SUBTOTAL(109,Tabela1345678[Wzkm zlecone dodatkowo])</f>
        <v>0</v>
      </c>
      <c r="D39" s="12">
        <f>SUBTOTAL(109,Tabela1345678[Wzkm niewykonane])</f>
        <v>0</v>
      </c>
      <c r="E39" s="12">
        <f>SUBTOTAL(109,Tabela1345678[Wzkm wykonane łącznie])</f>
        <v>8509.9200000000019</v>
      </c>
      <c r="F39" s="13"/>
      <c r="G39" s="13">
        <f>SUBTOTAL(109,Tabela1345678[Kary i potrącenia])</f>
        <v>0</v>
      </c>
      <c r="H39" s="13">
        <f>SUBTOTAL(109,Tabela1345678[Kwota netto wynagrodzenia])</f>
        <v>0</v>
      </c>
      <c r="I39" s="13">
        <f>SUBTOTAL(109,Tabela1345678[VAT 8%])</f>
        <v>0</v>
      </c>
      <c r="J39" s="13">
        <f>SUBTOTAL(109,Tabela1345678[Wynagrodzenie brutto])</f>
        <v>0</v>
      </c>
    </row>
  </sheetData>
  <mergeCells count="2">
    <mergeCell ref="H1:I4"/>
    <mergeCell ref="A6:J6"/>
  </mergeCells>
  <pageMargins left="0.19685039370078741" right="0.19685039370078741" top="0.39370078740157483" bottom="0.39370078740157483" header="0" footer="0"/>
  <pageSetup paperSize="9" scale="7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056B-2CE3-4493-88AB-B907EA84B68A}">
  <sheetPr>
    <pageSetUpPr fitToPage="1"/>
  </sheetPr>
  <dimension ref="A1:K40"/>
  <sheetViews>
    <sheetView topLeftCell="A26" zoomScaleNormal="100" workbookViewId="0">
      <selection activeCell="B9" sqref="B9:B39"/>
    </sheetView>
  </sheetViews>
  <sheetFormatPr defaultRowHeight="14.4" x14ac:dyDescent="0.3"/>
  <cols>
    <col min="1" max="1" width="11.77734375" style="8" customWidth="1"/>
    <col min="2" max="7" width="12.77734375" customWidth="1"/>
    <col min="8" max="8" width="15.77734375" customWidth="1"/>
    <col min="9" max="9" width="12.77734375" customWidth="1"/>
    <col min="10" max="10" width="15.77734375" customWidth="1"/>
  </cols>
  <sheetData>
    <row r="1" spans="1:11" ht="21.6" customHeight="1" x14ac:dyDescent="0.3">
      <c r="A1" s="9" t="s">
        <v>0</v>
      </c>
      <c r="B1" t="s">
        <v>3</v>
      </c>
      <c r="H1" s="17" t="s">
        <v>16</v>
      </c>
      <c r="I1" s="17"/>
    </row>
    <row r="2" spans="1:11" ht="21.6" customHeight="1" x14ac:dyDescent="0.3">
      <c r="A2" s="9" t="s">
        <v>1</v>
      </c>
      <c r="B2" t="s">
        <v>3</v>
      </c>
      <c r="H2" s="17"/>
      <c r="I2" s="17"/>
    </row>
    <row r="3" spans="1:11" ht="21.6" customHeight="1" x14ac:dyDescent="0.3">
      <c r="A3" s="9" t="s">
        <v>2</v>
      </c>
      <c r="B3" t="s">
        <v>4</v>
      </c>
      <c r="H3" s="17"/>
      <c r="I3" s="17"/>
    </row>
    <row r="4" spans="1:11" x14ac:dyDescent="0.3">
      <c r="H4" s="17"/>
      <c r="I4" s="17"/>
    </row>
    <row r="5" spans="1:11" ht="19.8" customHeight="1" x14ac:dyDescent="0.3">
      <c r="H5" s="10"/>
      <c r="I5" s="10"/>
    </row>
    <row r="6" spans="1:11" ht="53.4" customHeight="1" x14ac:dyDescent="0.3">
      <c r="A6" s="16" t="s">
        <v>18</v>
      </c>
      <c r="B6" s="16"/>
      <c r="C6" s="16"/>
      <c r="D6" s="16"/>
      <c r="E6" s="16"/>
      <c r="F6" s="16"/>
      <c r="G6" s="16"/>
      <c r="H6" s="16"/>
      <c r="I6" s="16"/>
      <c r="J6" s="16"/>
    </row>
    <row r="8" spans="1:11" ht="45.6" customHeight="1" x14ac:dyDescent="0.3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11" t="s">
        <v>14</v>
      </c>
      <c r="K8" s="1"/>
    </row>
    <row r="9" spans="1:11" s="6" customFormat="1" ht="18" customHeight="1" x14ac:dyDescent="0.3">
      <c r="A9" s="7">
        <v>46296</v>
      </c>
      <c r="B9" s="4">
        <v>362.64</v>
      </c>
      <c r="C9" s="4"/>
      <c r="D9" s="4"/>
      <c r="E9" s="4">
        <f>Tabela13456789[[#This Row],[Planowana praca przewozowa]]+Tabela13456789[[#This Row],[Wzkm zlecone dodatkowo]]-Tabela13456789[[#This Row],[Wzkm niewykonane]]</f>
        <v>362.64</v>
      </c>
      <c r="F9" s="5"/>
      <c r="G9" s="5"/>
      <c r="H9" s="5">
        <f>Tabela13456789[[#This Row],[Planowana praca przewozowa]]*Tabela13456789[[#This Row],[Stawka za wzkm]]</f>
        <v>0</v>
      </c>
      <c r="I9" s="5">
        <f>Tabela13456789[[#This Row],[Kwota netto wynagrodzenia]]*0.08</f>
        <v>0</v>
      </c>
      <c r="J9" s="5">
        <f>Tabela13456789[[#This Row],[Kwota netto wynagrodzenia]]+Tabela13456789[[#This Row],[VAT 8%]]</f>
        <v>0</v>
      </c>
    </row>
    <row r="10" spans="1:11" s="6" customFormat="1" ht="18" customHeight="1" x14ac:dyDescent="0.3">
      <c r="A10" s="7">
        <v>46297</v>
      </c>
      <c r="B10" s="4">
        <v>362.64</v>
      </c>
      <c r="C10" s="4"/>
      <c r="D10" s="4"/>
      <c r="E10" s="4">
        <f>Tabela13456789[[#This Row],[Planowana praca przewozowa]]+Tabela13456789[[#This Row],[Wzkm zlecone dodatkowo]]-Tabela13456789[[#This Row],[Wzkm niewykonane]]</f>
        <v>362.64</v>
      </c>
      <c r="F10" s="5"/>
      <c r="G10" s="5"/>
      <c r="H10" s="5">
        <f>Tabela13456789[[#This Row],[Planowana praca przewozowa]]*Tabela13456789[[#This Row],[Stawka za wzkm]]</f>
        <v>0</v>
      </c>
      <c r="I10" s="5">
        <f>Tabela13456789[[#This Row],[Kwota netto wynagrodzenia]]*0.08</f>
        <v>0</v>
      </c>
      <c r="J10" s="5">
        <f>Tabela13456789[[#This Row],[Kwota netto wynagrodzenia]]+Tabela13456789[[#This Row],[VAT 8%]]</f>
        <v>0</v>
      </c>
    </row>
    <row r="11" spans="1:11" s="6" customFormat="1" ht="18" customHeight="1" x14ac:dyDescent="0.3">
      <c r="A11" s="7">
        <v>46298</v>
      </c>
      <c r="B11" s="4">
        <v>103.32000000000001</v>
      </c>
      <c r="C11" s="4"/>
      <c r="D11" s="4"/>
      <c r="E11" s="4">
        <f>Tabela13456789[[#This Row],[Planowana praca przewozowa]]+Tabela13456789[[#This Row],[Wzkm zlecone dodatkowo]]-Tabela13456789[[#This Row],[Wzkm niewykonane]]</f>
        <v>103.32000000000001</v>
      </c>
      <c r="F11" s="5"/>
      <c r="G11" s="5"/>
      <c r="H11" s="5">
        <f>Tabela13456789[[#This Row],[Planowana praca przewozowa]]*Tabela13456789[[#This Row],[Stawka za wzkm]]</f>
        <v>0</v>
      </c>
      <c r="I11" s="5">
        <f>Tabela13456789[[#This Row],[Kwota netto wynagrodzenia]]*0.08</f>
        <v>0</v>
      </c>
      <c r="J11" s="5">
        <f>Tabela13456789[[#This Row],[Kwota netto wynagrodzenia]]+Tabela13456789[[#This Row],[VAT 8%]]</f>
        <v>0</v>
      </c>
    </row>
    <row r="12" spans="1:11" s="6" customFormat="1" ht="18" customHeight="1" x14ac:dyDescent="0.3">
      <c r="A12" s="7">
        <v>46299</v>
      </c>
      <c r="B12" s="4">
        <v>0</v>
      </c>
      <c r="C12" s="4"/>
      <c r="D12" s="4"/>
      <c r="E12" s="4">
        <f>Tabela13456789[[#This Row],[Planowana praca przewozowa]]+Tabela13456789[[#This Row],[Wzkm zlecone dodatkowo]]-Tabela13456789[[#This Row],[Wzkm niewykonane]]</f>
        <v>0</v>
      </c>
      <c r="F12" s="5"/>
      <c r="G12" s="5"/>
      <c r="H12" s="5">
        <f>Tabela13456789[[#This Row],[Planowana praca przewozowa]]*Tabela13456789[[#This Row],[Stawka za wzkm]]</f>
        <v>0</v>
      </c>
      <c r="I12" s="5">
        <f>Tabela13456789[[#This Row],[Kwota netto wynagrodzenia]]*0.08</f>
        <v>0</v>
      </c>
      <c r="J12" s="5">
        <f>Tabela13456789[[#This Row],[Kwota netto wynagrodzenia]]+Tabela13456789[[#This Row],[VAT 8%]]</f>
        <v>0</v>
      </c>
    </row>
    <row r="13" spans="1:11" s="6" customFormat="1" ht="18" customHeight="1" x14ac:dyDescent="0.3">
      <c r="A13" s="7">
        <v>46300</v>
      </c>
      <c r="B13" s="4">
        <v>362.64</v>
      </c>
      <c r="C13" s="4"/>
      <c r="D13" s="4"/>
      <c r="E13" s="4">
        <f>Tabela13456789[[#This Row],[Planowana praca przewozowa]]+Tabela13456789[[#This Row],[Wzkm zlecone dodatkowo]]-Tabela13456789[[#This Row],[Wzkm niewykonane]]</f>
        <v>362.64</v>
      </c>
      <c r="F13" s="5"/>
      <c r="G13" s="5"/>
      <c r="H13" s="5">
        <f>Tabela13456789[[#This Row],[Planowana praca przewozowa]]*Tabela13456789[[#This Row],[Stawka za wzkm]]</f>
        <v>0</v>
      </c>
      <c r="I13" s="5">
        <f>Tabela13456789[[#This Row],[Kwota netto wynagrodzenia]]*0.08</f>
        <v>0</v>
      </c>
      <c r="J13" s="5">
        <f>Tabela13456789[[#This Row],[Kwota netto wynagrodzenia]]+Tabela13456789[[#This Row],[VAT 8%]]</f>
        <v>0</v>
      </c>
    </row>
    <row r="14" spans="1:11" s="6" customFormat="1" ht="18" customHeight="1" x14ac:dyDescent="0.3">
      <c r="A14" s="7">
        <v>46301</v>
      </c>
      <c r="B14" s="4">
        <v>362.64</v>
      </c>
      <c r="C14" s="4"/>
      <c r="D14" s="4"/>
      <c r="E14" s="4">
        <f>Tabela13456789[[#This Row],[Planowana praca przewozowa]]+Tabela13456789[[#This Row],[Wzkm zlecone dodatkowo]]-Tabela13456789[[#This Row],[Wzkm niewykonane]]</f>
        <v>362.64</v>
      </c>
      <c r="F14" s="5"/>
      <c r="G14" s="5"/>
      <c r="H14" s="5">
        <f>Tabela13456789[[#This Row],[Planowana praca przewozowa]]*Tabela13456789[[#This Row],[Stawka za wzkm]]</f>
        <v>0</v>
      </c>
      <c r="I14" s="5">
        <f>Tabela13456789[[#This Row],[Kwota netto wynagrodzenia]]*0.08</f>
        <v>0</v>
      </c>
      <c r="J14" s="5">
        <f>Tabela13456789[[#This Row],[Kwota netto wynagrodzenia]]+Tabela13456789[[#This Row],[VAT 8%]]</f>
        <v>0</v>
      </c>
    </row>
    <row r="15" spans="1:11" s="6" customFormat="1" ht="18" customHeight="1" x14ac:dyDescent="0.3">
      <c r="A15" s="7">
        <v>46302</v>
      </c>
      <c r="B15" s="4">
        <v>362.64</v>
      </c>
      <c r="C15" s="4"/>
      <c r="D15" s="4"/>
      <c r="E15" s="4">
        <f>Tabela13456789[[#This Row],[Planowana praca przewozowa]]+Tabela13456789[[#This Row],[Wzkm zlecone dodatkowo]]-Tabela13456789[[#This Row],[Wzkm niewykonane]]</f>
        <v>362.64</v>
      </c>
      <c r="F15" s="5"/>
      <c r="G15" s="5"/>
      <c r="H15" s="5">
        <f>Tabela13456789[[#This Row],[Planowana praca przewozowa]]*Tabela13456789[[#This Row],[Stawka za wzkm]]</f>
        <v>0</v>
      </c>
      <c r="I15" s="5">
        <f>Tabela13456789[[#This Row],[Kwota netto wynagrodzenia]]*0.08</f>
        <v>0</v>
      </c>
      <c r="J15" s="5">
        <f>Tabela13456789[[#This Row],[Kwota netto wynagrodzenia]]+Tabela13456789[[#This Row],[VAT 8%]]</f>
        <v>0</v>
      </c>
    </row>
    <row r="16" spans="1:11" s="6" customFormat="1" ht="18" customHeight="1" x14ac:dyDescent="0.3">
      <c r="A16" s="7">
        <v>46303</v>
      </c>
      <c r="B16" s="4">
        <v>362.64</v>
      </c>
      <c r="C16" s="4"/>
      <c r="D16" s="4"/>
      <c r="E16" s="4">
        <f>Tabela13456789[[#This Row],[Planowana praca przewozowa]]+Tabela13456789[[#This Row],[Wzkm zlecone dodatkowo]]-Tabela13456789[[#This Row],[Wzkm niewykonane]]</f>
        <v>362.64</v>
      </c>
      <c r="F16" s="5"/>
      <c r="G16" s="5"/>
      <c r="H16" s="5">
        <f>Tabela13456789[[#This Row],[Planowana praca przewozowa]]*Tabela13456789[[#This Row],[Stawka za wzkm]]</f>
        <v>0</v>
      </c>
      <c r="I16" s="5">
        <f>Tabela13456789[[#This Row],[Kwota netto wynagrodzenia]]*0.08</f>
        <v>0</v>
      </c>
      <c r="J16" s="5">
        <f>Tabela13456789[[#This Row],[Kwota netto wynagrodzenia]]+Tabela13456789[[#This Row],[VAT 8%]]</f>
        <v>0</v>
      </c>
    </row>
    <row r="17" spans="1:10" s="6" customFormat="1" ht="18" customHeight="1" x14ac:dyDescent="0.3">
      <c r="A17" s="7">
        <v>46304</v>
      </c>
      <c r="B17" s="4">
        <v>362.64</v>
      </c>
      <c r="C17" s="4"/>
      <c r="D17" s="4"/>
      <c r="E17" s="4">
        <f>Tabela13456789[[#This Row],[Planowana praca przewozowa]]+Tabela13456789[[#This Row],[Wzkm zlecone dodatkowo]]-Tabela13456789[[#This Row],[Wzkm niewykonane]]</f>
        <v>362.64</v>
      </c>
      <c r="F17" s="5"/>
      <c r="G17" s="5"/>
      <c r="H17" s="5">
        <f>Tabela13456789[[#This Row],[Planowana praca przewozowa]]*Tabela13456789[[#This Row],[Stawka za wzkm]]</f>
        <v>0</v>
      </c>
      <c r="I17" s="5">
        <f>Tabela13456789[[#This Row],[Kwota netto wynagrodzenia]]*0.08</f>
        <v>0</v>
      </c>
      <c r="J17" s="5">
        <f>Tabela13456789[[#This Row],[Kwota netto wynagrodzenia]]+Tabela13456789[[#This Row],[VAT 8%]]</f>
        <v>0</v>
      </c>
    </row>
    <row r="18" spans="1:10" s="6" customFormat="1" ht="18" customHeight="1" x14ac:dyDescent="0.3">
      <c r="A18" s="7">
        <v>46305</v>
      </c>
      <c r="B18" s="4">
        <v>103.32000000000001</v>
      </c>
      <c r="C18" s="4"/>
      <c r="D18" s="4"/>
      <c r="E18" s="4">
        <f>Tabela13456789[[#This Row],[Planowana praca przewozowa]]+Tabela13456789[[#This Row],[Wzkm zlecone dodatkowo]]-Tabela13456789[[#This Row],[Wzkm niewykonane]]</f>
        <v>103.32000000000001</v>
      </c>
      <c r="F18" s="5"/>
      <c r="G18" s="5"/>
      <c r="H18" s="5">
        <f>Tabela13456789[[#This Row],[Planowana praca przewozowa]]*Tabela13456789[[#This Row],[Stawka za wzkm]]</f>
        <v>0</v>
      </c>
      <c r="I18" s="5">
        <f>Tabela13456789[[#This Row],[Kwota netto wynagrodzenia]]*0.08</f>
        <v>0</v>
      </c>
      <c r="J18" s="5">
        <f>Tabela13456789[[#This Row],[Kwota netto wynagrodzenia]]+Tabela13456789[[#This Row],[VAT 8%]]</f>
        <v>0</v>
      </c>
    </row>
    <row r="19" spans="1:10" s="6" customFormat="1" ht="18" customHeight="1" x14ac:dyDescent="0.3">
      <c r="A19" s="7">
        <v>46306</v>
      </c>
      <c r="B19" s="4">
        <v>0</v>
      </c>
      <c r="C19" s="4"/>
      <c r="D19" s="4"/>
      <c r="E19" s="4">
        <f>Tabela13456789[[#This Row],[Planowana praca przewozowa]]+Tabela13456789[[#This Row],[Wzkm zlecone dodatkowo]]-Tabela13456789[[#This Row],[Wzkm niewykonane]]</f>
        <v>0</v>
      </c>
      <c r="F19" s="5"/>
      <c r="G19" s="5"/>
      <c r="H19" s="5">
        <f>Tabela13456789[[#This Row],[Planowana praca przewozowa]]*Tabela13456789[[#This Row],[Stawka za wzkm]]</f>
        <v>0</v>
      </c>
      <c r="I19" s="5">
        <f>Tabela13456789[[#This Row],[Kwota netto wynagrodzenia]]*0.08</f>
        <v>0</v>
      </c>
      <c r="J19" s="5">
        <f>Tabela13456789[[#This Row],[Kwota netto wynagrodzenia]]+Tabela13456789[[#This Row],[VAT 8%]]</f>
        <v>0</v>
      </c>
    </row>
    <row r="20" spans="1:10" s="6" customFormat="1" ht="18" customHeight="1" x14ac:dyDescent="0.3">
      <c r="A20" s="7">
        <v>46307</v>
      </c>
      <c r="B20" s="4">
        <v>362.64</v>
      </c>
      <c r="C20" s="4"/>
      <c r="D20" s="4"/>
      <c r="E20" s="4">
        <f>Tabela13456789[[#This Row],[Planowana praca przewozowa]]+Tabela13456789[[#This Row],[Wzkm zlecone dodatkowo]]-Tabela13456789[[#This Row],[Wzkm niewykonane]]</f>
        <v>362.64</v>
      </c>
      <c r="F20" s="5"/>
      <c r="G20" s="5"/>
      <c r="H20" s="5">
        <f>Tabela13456789[[#This Row],[Planowana praca przewozowa]]*Tabela13456789[[#This Row],[Stawka za wzkm]]</f>
        <v>0</v>
      </c>
      <c r="I20" s="5">
        <f>Tabela13456789[[#This Row],[Kwota netto wynagrodzenia]]*0.08</f>
        <v>0</v>
      </c>
      <c r="J20" s="5">
        <f>Tabela13456789[[#This Row],[Kwota netto wynagrodzenia]]+Tabela13456789[[#This Row],[VAT 8%]]</f>
        <v>0</v>
      </c>
    </row>
    <row r="21" spans="1:10" s="6" customFormat="1" ht="18" customHeight="1" x14ac:dyDescent="0.3">
      <c r="A21" s="7">
        <v>46308</v>
      </c>
      <c r="B21" s="4">
        <v>362.64</v>
      </c>
      <c r="C21" s="4"/>
      <c r="D21" s="4"/>
      <c r="E21" s="4">
        <f>Tabela13456789[[#This Row],[Planowana praca przewozowa]]+Tabela13456789[[#This Row],[Wzkm zlecone dodatkowo]]-Tabela13456789[[#This Row],[Wzkm niewykonane]]</f>
        <v>362.64</v>
      </c>
      <c r="F21" s="5"/>
      <c r="G21" s="5"/>
      <c r="H21" s="5">
        <f>Tabela13456789[[#This Row],[Planowana praca przewozowa]]*Tabela13456789[[#This Row],[Stawka za wzkm]]</f>
        <v>0</v>
      </c>
      <c r="I21" s="5">
        <f>Tabela13456789[[#This Row],[Kwota netto wynagrodzenia]]*0.08</f>
        <v>0</v>
      </c>
      <c r="J21" s="5">
        <f>Tabela13456789[[#This Row],[Kwota netto wynagrodzenia]]+Tabela13456789[[#This Row],[VAT 8%]]</f>
        <v>0</v>
      </c>
    </row>
    <row r="22" spans="1:10" s="6" customFormat="1" ht="18" customHeight="1" x14ac:dyDescent="0.3">
      <c r="A22" s="7">
        <v>46309</v>
      </c>
      <c r="B22" s="4">
        <v>362.64</v>
      </c>
      <c r="C22" s="4"/>
      <c r="D22" s="4"/>
      <c r="E22" s="4">
        <f>Tabela13456789[[#This Row],[Planowana praca przewozowa]]+Tabela13456789[[#This Row],[Wzkm zlecone dodatkowo]]-Tabela13456789[[#This Row],[Wzkm niewykonane]]</f>
        <v>362.64</v>
      </c>
      <c r="F22" s="5"/>
      <c r="G22" s="5"/>
      <c r="H22" s="5">
        <f>Tabela13456789[[#This Row],[Planowana praca przewozowa]]*Tabela13456789[[#This Row],[Stawka za wzkm]]</f>
        <v>0</v>
      </c>
      <c r="I22" s="5">
        <f>Tabela13456789[[#This Row],[Kwota netto wynagrodzenia]]*0.08</f>
        <v>0</v>
      </c>
      <c r="J22" s="5">
        <f>Tabela13456789[[#This Row],[Kwota netto wynagrodzenia]]+Tabela13456789[[#This Row],[VAT 8%]]</f>
        <v>0</v>
      </c>
    </row>
    <row r="23" spans="1:10" s="6" customFormat="1" ht="18" customHeight="1" x14ac:dyDescent="0.3">
      <c r="A23" s="7">
        <v>46310</v>
      </c>
      <c r="B23" s="4">
        <v>362.64</v>
      </c>
      <c r="C23" s="4"/>
      <c r="D23" s="4"/>
      <c r="E23" s="4">
        <f>Tabela13456789[[#This Row],[Planowana praca przewozowa]]+Tabela13456789[[#This Row],[Wzkm zlecone dodatkowo]]-Tabela13456789[[#This Row],[Wzkm niewykonane]]</f>
        <v>362.64</v>
      </c>
      <c r="F23" s="5"/>
      <c r="G23" s="5"/>
      <c r="H23" s="5">
        <f>Tabela13456789[[#This Row],[Planowana praca przewozowa]]*Tabela13456789[[#This Row],[Stawka za wzkm]]</f>
        <v>0</v>
      </c>
      <c r="I23" s="5">
        <f>Tabela13456789[[#This Row],[Kwota netto wynagrodzenia]]*0.08</f>
        <v>0</v>
      </c>
      <c r="J23" s="5">
        <f>Tabela13456789[[#This Row],[Kwota netto wynagrodzenia]]+Tabela13456789[[#This Row],[VAT 8%]]</f>
        <v>0</v>
      </c>
    </row>
    <row r="24" spans="1:10" s="6" customFormat="1" ht="18" customHeight="1" x14ac:dyDescent="0.3">
      <c r="A24" s="7">
        <v>46311</v>
      </c>
      <c r="B24" s="4">
        <v>362.64</v>
      </c>
      <c r="C24" s="4"/>
      <c r="D24" s="4"/>
      <c r="E24" s="4">
        <f>Tabela13456789[[#This Row],[Planowana praca przewozowa]]+Tabela13456789[[#This Row],[Wzkm zlecone dodatkowo]]-Tabela13456789[[#This Row],[Wzkm niewykonane]]</f>
        <v>362.64</v>
      </c>
      <c r="F24" s="5"/>
      <c r="G24" s="5"/>
      <c r="H24" s="5">
        <f>Tabela13456789[[#This Row],[Planowana praca przewozowa]]*Tabela13456789[[#This Row],[Stawka za wzkm]]</f>
        <v>0</v>
      </c>
      <c r="I24" s="5">
        <f>Tabela13456789[[#This Row],[Kwota netto wynagrodzenia]]*0.08</f>
        <v>0</v>
      </c>
      <c r="J24" s="5">
        <f>Tabela13456789[[#This Row],[Kwota netto wynagrodzenia]]+Tabela13456789[[#This Row],[VAT 8%]]</f>
        <v>0</v>
      </c>
    </row>
    <row r="25" spans="1:10" s="6" customFormat="1" ht="18" customHeight="1" x14ac:dyDescent="0.3">
      <c r="A25" s="7">
        <v>46312</v>
      </c>
      <c r="B25" s="4">
        <v>103.32000000000001</v>
      </c>
      <c r="C25" s="4"/>
      <c r="D25" s="4"/>
      <c r="E25" s="4">
        <f>Tabela13456789[[#This Row],[Planowana praca przewozowa]]+Tabela13456789[[#This Row],[Wzkm zlecone dodatkowo]]-Tabela13456789[[#This Row],[Wzkm niewykonane]]</f>
        <v>103.32000000000001</v>
      </c>
      <c r="F25" s="5"/>
      <c r="G25" s="5"/>
      <c r="H25" s="5">
        <f>Tabela13456789[[#This Row],[Planowana praca przewozowa]]*Tabela13456789[[#This Row],[Stawka za wzkm]]</f>
        <v>0</v>
      </c>
      <c r="I25" s="5">
        <f>Tabela13456789[[#This Row],[Kwota netto wynagrodzenia]]*0.08</f>
        <v>0</v>
      </c>
      <c r="J25" s="5">
        <f>Tabela13456789[[#This Row],[Kwota netto wynagrodzenia]]+Tabela13456789[[#This Row],[VAT 8%]]</f>
        <v>0</v>
      </c>
    </row>
    <row r="26" spans="1:10" s="6" customFormat="1" ht="18" customHeight="1" x14ac:dyDescent="0.3">
      <c r="A26" s="7">
        <v>46313</v>
      </c>
      <c r="B26" s="4">
        <v>0</v>
      </c>
      <c r="C26" s="4"/>
      <c r="D26" s="4"/>
      <c r="E26" s="4">
        <f>Tabela13456789[[#This Row],[Planowana praca przewozowa]]+Tabela13456789[[#This Row],[Wzkm zlecone dodatkowo]]-Tabela13456789[[#This Row],[Wzkm niewykonane]]</f>
        <v>0</v>
      </c>
      <c r="F26" s="5"/>
      <c r="G26" s="5"/>
      <c r="H26" s="5">
        <f>Tabela13456789[[#This Row],[Planowana praca przewozowa]]*Tabela13456789[[#This Row],[Stawka za wzkm]]</f>
        <v>0</v>
      </c>
      <c r="I26" s="5">
        <f>Tabela13456789[[#This Row],[Kwota netto wynagrodzenia]]*0.08</f>
        <v>0</v>
      </c>
      <c r="J26" s="5">
        <f>Tabela13456789[[#This Row],[Kwota netto wynagrodzenia]]+Tabela13456789[[#This Row],[VAT 8%]]</f>
        <v>0</v>
      </c>
    </row>
    <row r="27" spans="1:10" s="6" customFormat="1" ht="18" customHeight="1" x14ac:dyDescent="0.3">
      <c r="A27" s="7">
        <v>46314</v>
      </c>
      <c r="B27" s="4">
        <v>362.64</v>
      </c>
      <c r="C27" s="4"/>
      <c r="D27" s="4"/>
      <c r="E27" s="4">
        <f>Tabela13456789[[#This Row],[Planowana praca przewozowa]]+Tabela13456789[[#This Row],[Wzkm zlecone dodatkowo]]-Tabela13456789[[#This Row],[Wzkm niewykonane]]</f>
        <v>362.64</v>
      </c>
      <c r="F27" s="5"/>
      <c r="G27" s="5"/>
      <c r="H27" s="5">
        <f>Tabela13456789[[#This Row],[Planowana praca przewozowa]]*Tabela13456789[[#This Row],[Stawka za wzkm]]</f>
        <v>0</v>
      </c>
      <c r="I27" s="5">
        <f>Tabela13456789[[#This Row],[Kwota netto wynagrodzenia]]*0.08</f>
        <v>0</v>
      </c>
      <c r="J27" s="5">
        <f>Tabela13456789[[#This Row],[Kwota netto wynagrodzenia]]+Tabela13456789[[#This Row],[VAT 8%]]</f>
        <v>0</v>
      </c>
    </row>
    <row r="28" spans="1:10" s="6" customFormat="1" ht="18" customHeight="1" x14ac:dyDescent="0.3">
      <c r="A28" s="7">
        <v>46315</v>
      </c>
      <c r="B28" s="4">
        <v>362.64</v>
      </c>
      <c r="C28" s="4"/>
      <c r="D28" s="4"/>
      <c r="E28" s="4">
        <f>Tabela13456789[[#This Row],[Planowana praca przewozowa]]+Tabela13456789[[#This Row],[Wzkm zlecone dodatkowo]]-Tabela13456789[[#This Row],[Wzkm niewykonane]]</f>
        <v>362.64</v>
      </c>
      <c r="F28" s="5"/>
      <c r="G28" s="5"/>
      <c r="H28" s="5">
        <f>Tabela13456789[[#This Row],[Planowana praca przewozowa]]*Tabela13456789[[#This Row],[Stawka za wzkm]]</f>
        <v>0</v>
      </c>
      <c r="I28" s="5">
        <f>Tabela13456789[[#This Row],[Kwota netto wynagrodzenia]]*0.08</f>
        <v>0</v>
      </c>
      <c r="J28" s="5">
        <f>Tabela13456789[[#This Row],[Kwota netto wynagrodzenia]]+Tabela13456789[[#This Row],[VAT 8%]]</f>
        <v>0</v>
      </c>
    </row>
    <row r="29" spans="1:10" s="6" customFormat="1" ht="18" customHeight="1" x14ac:dyDescent="0.3">
      <c r="A29" s="7">
        <v>46316</v>
      </c>
      <c r="B29" s="4">
        <v>362.64</v>
      </c>
      <c r="C29" s="4"/>
      <c r="D29" s="4"/>
      <c r="E29" s="4">
        <f>Tabela13456789[[#This Row],[Planowana praca przewozowa]]+Tabela13456789[[#This Row],[Wzkm zlecone dodatkowo]]-Tabela13456789[[#This Row],[Wzkm niewykonane]]</f>
        <v>362.64</v>
      </c>
      <c r="F29" s="5"/>
      <c r="G29" s="5"/>
      <c r="H29" s="5">
        <f>Tabela13456789[[#This Row],[Planowana praca przewozowa]]*Tabela13456789[[#This Row],[Stawka za wzkm]]</f>
        <v>0</v>
      </c>
      <c r="I29" s="5">
        <f>Tabela13456789[[#This Row],[Kwota netto wynagrodzenia]]*0.08</f>
        <v>0</v>
      </c>
      <c r="J29" s="5">
        <f>Tabela13456789[[#This Row],[Kwota netto wynagrodzenia]]+Tabela13456789[[#This Row],[VAT 8%]]</f>
        <v>0</v>
      </c>
    </row>
    <row r="30" spans="1:10" s="6" customFormat="1" ht="18" customHeight="1" x14ac:dyDescent="0.3">
      <c r="A30" s="7">
        <v>46317</v>
      </c>
      <c r="B30" s="4">
        <v>362.64</v>
      </c>
      <c r="C30" s="4"/>
      <c r="D30" s="4"/>
      <c r="E30" s="4">
        <f>Tabela13456789[[#This Row],[Planowana praca przewozowa]]+Tabela13456789[[#This Row],[Wzkm zlecone dodatkowo]]-Tabela13456789[[#This Row],[Wzkm niewykonane]]</f>
        <v>362.64</v>
      </c>
      <c r="F30" s="5"/>
      <c r="G30" s="5"/>
      <c r="H30" s="5">
        <f>Tabela13456789[[#This Row],[Planowana praca przewozowa]]*Tabela13456789[[#This Row],[Stawka za wzkm]]</f>
        <v>0</v>
      </c>
      <c r="I30" s="5">
        <f>Tabela13456789[[#This Row],[Kwota netto wynagrodzenia]]*0.08</f>
        <v>0</v>
      </c>
      <c r="J30" s="5">
        <f>Tabela13456789[[#This Row],[Kwota netto wynagrodzenia]]+Tabela13456789[[#This Row],[VAT 8%]]</f>
        <v>0</v>
      </c>
    </row>
    <row r="31" spans="1:10" s="6" customFormat="1" ht="18" customHeight="1" x14ac:dyDescent="0.3">
      <c r="A31" s="7">
        <v>46318</v>
      </c>
      <c r="B31" s="4">
        <v>362.64</v>
      </c>
      <c r="C31" s="4"/>
      <c r="D31" s="4"/>
      <c r="E31" s="4">
        <f>Tabela13456789[[#This Row],[Planowana praca przewozowa]]+Tabela13456789[[#This Row],[Wzkm zlecone dodatkowo]]-Tabela13456789[[#This Row],[Wzkm niewykonane]]</f>
        <v>362.64</v>
      </c>
      <c r="F31" s="5"/>
      <c r="G31" s="5"/>
      <c r="H31" s="5">
        <f>Tabela13456789[[#This Row],[Planowana praca przewozowa]]*Tabela13456789[[#This Row],[Stawka za wzkm]]</f>
        <v>0</v>
      </c>
      <c r="I31" s="5">
        <f>Tabela13456789[[#This Row],[Kwota netto wynagrodzenia]]*0.08</f>
        <v>0</v>
      </c>
      <c r="J31" s="5">
        <f>Tabela13456789[[#This Row],[Kwota netto wynagrodzenia]]+Tabela13456789[[#This Row],[VAT 8%]]</f>
        <v>0</v>
      </c>
    </row>
    <row r="32" spans="1:10" s="6" customFormat="1" ht="18" customHeight="1" x14ac:dyDescent="0.3">
      <c r="A32" s="7">
        <v>46319</v>
      </c>
      <c r="B32" s="4">
        <v>103.32000000000001</v>
      </c>
      <c r="C32" s="4"/>
      <c r="D32" s="4"/>
      <c r="E32" s="4">
        <f>Tabela13456789[[#This Row],[Planowana praca przewozowa]]+Tabela13456789[[#This Row],[Wzkm zlecone dodatkowo]]-Tabela13456789[[#This Row],[Wzkm niewykonane]]</f>
        <v>103.32000000000001</v>
      </c>
      <c r="F32" s="5"/>
      <c r="G32" s="5"/>
      <c r="H32" s="5">
        <f>Tabela13456789[[#This Row],[Planowana praca przewozowa]]*Tabela13456789[[#This Row],[Stawka za wzkm]]</f>
        <v>0</v>
      </c>
      <c r="I32" s="5">
        <f>Tabela13456789[[#This Row],[Kwota netto wynagrodzenia]]*0.08</f>
        <v>0</v>
      </c>
      <c r="J32" s="5">
        <f>Tabela13456789[[#This Row],[Kwota netto wynagrodzenia]]+Tabela13456789[[#This Row],[VAT 8%]]</f>
        <v>0</v>
      </c>
    </row>
    <row r="33" spans="1:10" s="6" customFormat="1" ht="18" customHeight="1" x14ac:dyDescent="0.3">
      <c r="A33" s="7">
        <v>46320</v>
      </c>
      <c r="B33" s="4">
        <v>0</v>
      </c>
      <c r="C33" s="4"/>
      <c r="D33" s="4"/>
      <c r="E33" s="4">
        <f>Tabela13456789[[#This Row],[Planowana praca przewozowa]]+Tabela13456789[[#This Row],[Wzkm zlecone dodatkowo]]-Tabela13456789[[#This Row],[Wzkm niewykonane]]</f>
        <v>0</v>
      </c>
      <c r="F33" s="5"/>
      <c r="G33" s="5"/>
      <c r="H33" s="5">
        <f>Tabela13456789[[#This Row],[Planowana praca przewozowa]]*Tabela13456789[[#This Row],[Stawka za wzkm]]</f>
        <v>0</v>
      </c>
      <c r="I33" s="5">
        <f>Tabela13456789[[#This Row],[Kwota netto wynagrodzenia]]*0.08</f>
        <v>0</v>
      </c>
      <c r="J33" s="5">
        <f>Tabela13456789[[#This Row],[Kwota netto wynagrodzenia]]+Tabela13456789[[#This Row],[VAT 8%]]</f>
        <v>0</v>
      </c>
    </row>
    <row r="34" spans="1:10" s="6" customFormat="1" ht="18" customHeight="1" x14ac:dyDescent="0.3">
      <c r="A34" s="7">
        <v>46321</v>
      </c>
      <c r="B34" s="4">
        <v>362.64</v>
      </c>
      <c r="C34" s="4"/>
      <c r="D34" s="4"/>
      <c r="E34" s="4">
        <f>Tabela13456789[[#This Row],[Planowana praca przewozowa]]+Tabela13456789[[#This Row],[Wzkm zlecone dodatkowo]]-Tabela13456789[[#This Row],[Wzkm niewykonane]]</f>
        <v>362.64</v>
      </c>
      <c r="F34" s="5"/>
      <c r="G34" s="5"/>
      <c r="H34" s="5">
        <f>Tabela13456789[[#This Row],[Planowana praca przewozowa]]*Tabela13456789[[#This Row],[Stawka za wzkm]]</f>
        <v>0</v>
      </c>
      <c r="I34" s="5">
        <f>Tabela13456789[[#This Row],[Kwota netto wynagrodzenia]]*0.08</f>
        <v>0</v>
      </c>
      <c r="J34" s="5">
        <f>Tabela13456789[[#This Row],[Kwota netto wynagrodzenia]]+Tabela13456789[[#This Row],[VAT 8%]]</f>
        <v>0</v>
      </c>
    </row>
    <row r="35" spans="1:10" s="6" customFormat="1" ht="18" customHeight="1" x14ac:dyDescent="0.3">
      <c r="A35" s="7">
        <v>46322</v>
      </c>
      <c r="B35" s="4">
        <v>362.64</v>
      </c>
      <c r="C35" s="4"/>
      <c r="D35" s="4"/>
      <c r="E35" s="4">
        <f>Tabela13456789[[#This Row],[Planowana praca przewozowa]]+Tabela13456789[[#This Row],[Wzkm zlecone dodatkowo]]-Tabela13456789[[#This Row],[Wzkm niewykonane]]</f>
        <v>362.64</v>
      </c>
      <c r="F35" s="5"/>
      <c r="G35" s="5"/>
      <c r="H35" s="5">
        <f>Tabela13456789[[#This Row],[Planowana praca przewozowa]]*Tabela13456789[[#This Row],[Stawka za wzkm]]</f>
        <v>0</v>
      </c>
      <c r="I35" s="5">
        <f>Tabela13456789[[#This Row],[Kwota netto wynagrodzenia]]*0.08</f>
        <v>0</v>
      </c>
      <c r="J35" s="5">
        <f>Tabela13456789[[#This Row],[Kwota netto wynagrodzenia]]+Tabela13456789[[#This Row],[VAT 8%]]</f>
        <v>0</v>
      </c>
    </row>
    <row r="36" spans="1:10" s="6" customFormat="1" ht="18" customHeight="1" x14ac:dyDescent="0.3">
      <c r="A36" s="7">
        <v>46323</v>
      </c>
      <c r="B36" s="4">
        <v>362.64</v>
      </c>
      <c r="C36" s="4"/>
      <c r="D36" s="4"/>
      <c r="E36" s="4">
        <f>Tabela13456789[[#This Row],[Planowana praca przewozowa]]+Tabela13456789[[#This Row],[Wzkm zlecone dodatkowo]]-Tabela13456789[[#This Row],[Wzkm niewykonane]]</f>
        <v>362.64</v>
      </c>
      <c r="F36" s="5"/>
      <c r="G36" s="5"/>
      <c r="H36" s="5">
        <f>Tabela13456789[[#This Row],[Planowana praca przewozowa]]*Tabela13456789[[#This Row],[Stawka za wzkm]]</f>
        <v>0</v>
      </c>
      <c r="I36" s="5">
        <f>Tabela13456789[[#This Row],[Kwota netto wynagrodzenia]]*0.08</f>
        <v>0</v>
      </c>
      <c r="J36" s="5">
        <f>Tabela13456789[[#This Row],[Kwota netto wynagrodzenia]]+Tabela13456789[[#This Row],[VAT 8%]]</f>
        <v>0</v>
      </c>
    </row>
    <row r="37" spans="1:10" s="6" customFormat="1" ht="18" customHeight="1" x14ac:dyDescent="0.3">
      <c r="A37" s="7">
        <v>46324</v>
      </c>
      <c r="B37" s="4">
        <v>362.64</v>
      </c>
      <c r="C37" s="4"/>
      <c r="D37" s="4"/>
      <c r="E37" s="4">
        <f>Tabela13456789[[#This Row],[Planowana praca przewozowa]]+Tabela13456789[[#This Row],[Wzkm zlecone dodatkowo]]-Tabela13456789[[#This Row],[Wzkm niewykonane]]</f>
        <v>362.64</v>
      </c>
      <c r="F37" s="5"/>
      <c r="G37" s="5"/>
      <c r="H37" s="5">
        <f>Tabela13456789[[#This Row],[Planowana praca przewozowa]]*Tabela13456789[[#This Row],[Stawka za wzkm]]</f>
        <v>0</v>
      </c>
      <c r="I37" s="5">
        <f>Tabela13456789[[#This Row],[Kwota netto wynagrodzenia]]*0.08</f>
        <v>0</v>
      </c>
      <c r="J37" s="5">
        <f>Tabela13456789[[#This Row],[Kwota netto wynagrodzenia]]+Tabela13456789[[#This Row],[VAT 8%]]</f>
        <v>0</v>
      </c>
    </row>
    <row r="38" spans="1:10" s="6" customFormat="1" ht="18" customHeight="1" x14ac:dyDescent="0.3">
      <c r="A38" s="7">
        <v>46325</v>
      </c>
      <c r="B38" s="4">
        <v>362.64</v>
      </c>
      <c r="C38" s="4"/>
      <c r="D38" s="4"/>
      <c r="E38" s="4">
        <f>Tabela13456789[[#This Row],[Planowana praca przewozowa]]+Tabela13456789[[#This Row],[Wzkm zlecone dodatkowo]]-Tabela13456789[[#This Row],[Wzkm niewykonane]]</f>
        <v>362.64</v>
      </c>
      <c r="F38" s="5"/>
      <c r="G38" s="5"/>
      <c r="H38" s="5">
        <f>Tabela13456789[[#This Row],[Planowana praca przewozowa]]*Tabela13456789[[#This Row],[Stawka za wzkm]]</f>
        <v>0</v>
      </c>
      <c r="I38" s="5">
        <f>Tabela13456789[[#This Row],[Kwota netto wynagrodzenia]]*0.08</f>
        <v>0</v>
      </c>
      <c r="J38" s="5">
        <f>Tabela13456789[[#This Row],[Kwota netto wynagrodzenia]]+Tabela13456789[[#This Row],[VAT 8%]]</f>
        <v>0</v>
      </c>
    </row>
    <row r="39" spans="1:10" s="6" customFormat="1" ht="18" customHeight="1" x14ac:dyDescent="0.3">
      <c r="A39" s="7">
        <v>46326</v>
      </c>
      <c r="B39" s="4">
        <v>172.58</v>
      </c>
      <c r="C39" s="4"/>
      <c r="D39" s="4"/>
      <c r="E39" s="4">
        <f>Tabela13456789[[#This Row],[Planowana praca przewozowa]]+Tabela13456789[[#This Row],[Wzkm zlecone dodatkowo]]-Tabela13456789[[#This Row],[Wzkm niewykonane]]</f>
        <v>172.58</v>
      </c>
      <c r="F39" s="5"/>
      <c r="G39" s="5"/>
      <c r="H39" s="5">
        <f>Tabela13456789[[#This Row],[Planowana praca przewozowa]]*Tabela13456789[[#This Row],[Stawka za wzkm]]</f>
        <v>0</v>
      </c>
      <c r="I39" s="5">
        <f>Tabela13456789[[#This Row],[Kwota netto wynagrodzenia]]*0.08</f>
        <v>0</v>
      </c>
      <c r="J39" s="5">
        <f>Tabela13456789[[#This Row],[Kwota netto wynagrodzenia]]+Tabela13456789[[#This Row],[VAT 8%]]</f>
        <v>0</v>
      </c>
    </row>
    <row r="40" spans="1:10" s="6" customFormat="1" ht="30" customHeight="1" x14ac:dyDescent="0.3">
      <c r="A40" s="3" t="s">
        <v>15</v>
      </c>
      <c r="B40" s="12">
        <f>SUBTOTAL(109,Tabela13456789[Planowana praca przewozowa])</f>
        <v>8563.9400000000023</v>
      </c>
      <c r="C40" s="12">
        <f>SUBTOTAL(109,Tabela13456789[Wzkm zlecone dodatkowo])</f>
        <v>0</v>
      </c>
      <c r="D40" s="12">
        <f>SUBTOTAL(109,Tabela13456789[Wzkm niewykonane])</f>
        <v>0</v>
      </c>
      <c r="E40" s="12">
        <f>SUBTOTAL(109,Tabela13456789[Wzkm wykonane łącznie])</f>
        <v>8563.9400000000023</v>
      </c>
      <c r="F40" s="13"/>
      <c r="G40" s="13">
        <f>SUBTOTAL(109,Tabela13456789[Kary i potrącenia])</f>
        <v>0</v>
      </c>
      <c r="H40" s="13">
        <f>SUBTOTAL(109,Tabela13456789[Kwota netto wynagrodzenia])</f>
        <v>0</v>
      </c>
      <c r="I40" s="13">
        <f>SUBTOTAL(109,Tabela13456789[VAT 8%])</f>
        <v>0</v>
      </c>
      <c r="J40" s="13">
        <f>SUBTOTAL(109,Tabela13456789[Wynagrodzenie brutto])</f>
        <v>0</v>
      </c>
    </row>
  </sheetData>
  <mergeCells count="2">
    <mergeCell ref="H1:I4"/>
    <mergeCell ref="A6:J6"/>
  </mergeCells>
  <pageMargins left="0.19685039370078741" right="0.19685039370078741" top="0.39370078740157483" bottom="0.39370078740157483" header="0" footer="0"/>
  <pageSetup paperSize="9" scale="75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DC608-4624-44DA-A5B8-F1EA00A4D85E}">
  <sheetPr>
    <pageSetUpPr fitToPage="1"/>
  </sheetPr>
  <dimension ref="A1:K39"/>
  <sheetViews>
    <sheetView zoomScaleNormal="100" workbookViewId="0">
      <selection activeCell="B9" sqref="B9:B38"/>
    </sheetView>
  </sheetViews>
  <sheetFormatPr defaultRowHeight="14.4" x14ac:dyDescent="0.3"/>
  <cols>
    <col min="1" max="1" width="11.77734375" style="8" customWidth="1"/>
    <col min="2" max="7" width="12.77734375" customWidth="1"/>
    <col min="8" max="8" width="15.77734375" customWidth="1"/>
    <col min="9" max="9" width="12.77734375" customWidth="1"/>
    <col min="10" max="10" width="15.77734375" customWidth="1"/>
  </cols>
  <sheetData>
    <row r="1" spans="1:11" ht="21.6" customHeight="1" x14ac:dyDescent="0.3">
      <c r="A1" s="9" t="s">
        <v>0</v>
      </c>
      <c r="B1" t="s">
        <v>3</v>
      </c>
      <c r="H1" s="17" t="s">
        <v>16</v>
      </c>
      <c r="I1" s="17"/>
    </row>
    <row r="2" spans="1:11" ht="21.6" customHeight="1" x14ac:dyDescent="0.3">
      <c r="A2" s="9" t="s">
        <v>1</v>
      </c>
      <c r="B2" t="s">
        <v>3</v>
      </c>
      <c r="H2" s="17"/>
      <c r="I2" s="17"/>
    </row>
    <row r="3" spans="1:11" ht="21.6" customHeight="1" x14ac:dyDescent="0.3">
      <c r="A3" s="9" t="s">
        <v>2</v>
      </c>
      <c r="B3" t="s">
        <v>4</v>
      </c>
      <c r="H3" s="17"/>
      <c r="I3" s="17"/>
    </row>
    <row r="4" spans="1:11" x14ac:dyDescent="0.3">
      <c r="H4" s="17"/>
      <c r="I4" s="17"/>
    </row>
    <row r="5" spans="1:11" ht="19.8" customHeight="1" x14ac:dyDescent="0.3">
      <c r="H5" s="10"/>
      <c r="I5" s="10"/>
    </row>
    <row r="6" spans="1:11" ht="53.4" customHeight="1" x14ac:dyDescent="0.3">
      <c r="A6" s="16" t="s">
        <v>19</v>
      </c>
      <c r="B6" s="16"/>
      <c r="C6" s="16"/>
      <c r="D6" s="16"/>
      <c r="E6" s="16"/>
      <c r="F6" s="16"/>
      <c r="G6" s="16"/>
      <c r="H6" s="16"/>
      <c r="I6" s="16"/>
      <c r="J6" s="16"/>
    </row>
    <row r="8" spans="1:11" ht="45.6" customHeight="1" x14ac:dyDescent="0.3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11" t="s">
        <v>14</v>
      </c>
      <c r="K8" s="1"/>
    </row>
    <row r="9" spans="1:11" s="6" customFormat="1" ht="18" customHeight="1" x14ac:dyDescent="0.3">
      <c r="A9" s="7">
        <v>46327</v>
      </c>
      <c r="B9" s="4">
        <v>333.59</v>
      </c>
      <c r="C9" s="4"/>
      <c r="D9" s="4"/>
      <c r="E9" s="4">
        <f>Tabela1345678910[[#This Row],[Planowana praca przewozowa]]+Tabela1345678910[[#This Row],[Wzkm zlecone dodatkowo]]-Tabela1345678910[[#This Row],[Wzkm niewykonane]]</f>
        <v>333.59</v>
      </c>
      <c r="F9" s="5"/>
      <c r="G9" s="5"/>
      <c r="H9" s="5">
        <f>Tabela1345678910[[#This Row],[Planowana praca przewozowa]]*Tabela1345678910[[#This Row],[Stawka za wzkm]]</f>
        <v>0</v>
      </c>
      <c r="I9" s="5">
        <f>Tabela1345678910[[#This Row],[Kwota netto wynagrodzenia]]*0.08</f>
        <v>0</v>
      </c>
      <c r="J9" s="5">
        <f>Tabela1345678910[[#This Row],[Kwota netto wynagrodzenia]]+Tabela1345678910[[#This Row],[VAT 8%]]</f>
        <v>0</v>
      </c>
    </row>
    <row r="10" spans="1:11" s="6" customFormat="1" ht="18" customHeight="1" x14ac:dyDescent="0.3">
      <c r="A10" s="7">
        <v>46328</v>
      </c>
      <c r="B10" s="4">
        <v>362.64</v>
      </c>
      <c r="C10" s="4"/>
      <c r="D10" s="4"/>
      <c r="E10" s="4">
        <f>Tabela1345678910[[#This Row],[Planowana praca przewozowa]]+Tabela1345678910[[#This Row],[Wzkm zlecone dodatkowo]]-Tabela1345678910[[#This Row],[Wzkm niewykonane]]</f>
        <v>362.64</v>
      </c>
      <c r="F10" s="5"/>
      <c r="G10" s="5"/>
      <c r="H10" s="5">
        <f>Tabela1345678910[[#This Row],[Planowana praca przewozowa]]*Tabela1345678910[[#This Row],[Stawka za wzkm]]</f>
        <v>0</v>
      </c>
      <c r="I10" s="5">
        <f>Tabela1345678910[[#This Row],[Kwota netto wynagrodzenia]]*0.08</f>
        <v>0</v>
      </c>
      <c r="J10" s="5">
        <f>Tabela1345678910[[#This Row],[Kwota netto wynagrodzenia]]+Tabela1345678910[[#This Row],[VAT 8%]]</f>
        <v>0</v>
      </c>
    </row>
    <row r="11" spans="1:11" s="6" customFormat="1" ht="18" customHeight="1" x14ac:dyDescent="0.3">
      <c r="A11" s="7">
        <v>46329</v>
      </c>
      <c r="B11" s="4">
        <v>362.64</v>
      </c>
      <c r="C11" s="4"/>
      <c r="D11" s="4"/>
      <c r="E11" s="4">
        <f>Tabela1345678910[[#This Row],[Planowana praca przewozowa]]+Tabela1345678910[[#This Row],[Wzkm zlecone dodatkowo]]-Tabela1345678910[[#This Row],[Wzkm niewykonane]]</f>
        <v>362.64</v>
      </c>
      <c r="F11" s="5"/>
      <c r="G11" s="5"/>
      <c r="H11" s="5">
        <f>Tabela1345678910[[#This Row],[Planowana praca przewozowa]]*Tabela1345678910[[#This Row],[Stawka za wzkm]]</f>
        <v>0</v>
      </c>
      <c r="I11" s="5">
        <f>Tabela1345678910[[#This Row],[Kwota netto wynagrodzenia]]*0.08</f>
        <v>0</v>
      </c>
      <c r="J11" s="5">
        <f>Tabela1345678910[[#This Row],[Kwota netto wynagrodzenia]]+Tabela1345678910[[#This Row],[VAT 8%]]</f>
        <v>0</v>
      </c>
    </row>
    <row r="12" spans="1:11" s="6" customFormat="1" ht="18" customHeight="1" x14ac:dyDescent="0.3">
      <c r="A12" s="7">
        <v>46330</v>
      </c>
      <c r="B12" s="4">
        <v>362.64</v>
      </c>
      <c r="C12" s="4"/>
      <c r="D12" s="4"/>
      <c r="E12" s="4">
        <f>Tabela1345678910[[#This Row],[Planowana praca przewozowa]]+Tabela1345678910[[#This Row],[Wzkm zlecone dodatkowo]]-Tabela1345678910[[#This Row],[Wzkm niewykonane]]</f>
        <v>362.64</v>
      </c>
      <c r="F12" s="5"/>
      <c r="G12" s="5"/>
      <c r="H12" s="5">
        <f>Tabela1345678910[[#This Row],[Planowana praca przewozowa]]*Tabela1345678910[[#This Row],[Stawka za wzkm]]</f>
        <v>0</v>
      </c>
      <c r="I12" s="5">
        <f>Tabela1345678910[[#This Row],[Kwota netto wynagrodzenia]]*0.08</f>
        <v>0</v>
      </c>
      <c r="J12" s="5">
        <f>Tabela1345678910[[#This Row],[Kwota netto wynagrodzenia]]+Tabela1345678910[[#This Row],[VAT 8%]]</f>
        <v>0</v>
      </c>
    </row>
    <row r="13" spans="1:11" s="6" customFormat="1" ht="18" customHeight="1" x14ac:dyDescent="0.3">
      <c r="A13" s="7">
        <v>46331</v>
      </c>
      <c r="B13" s="4">
        <v>362.64</v>
      </c>
      <c r="C13" s="4"/>
      <c r="D13" s="4"/>
      <c r="E13" s="4">
        <f>Tabela1345678910[[#This Row],[Planowana praca przewozowa]]+Tabela1345678910[[#This Row],[Wzkm zlecone dodatkowo]]-Tabela1345678910[[#This Row],[Wzkm niewykonane]]</f>
        <v>362.64</v>
      </c>
      <c r="F13" s="5"/>
      <c r="G13" s="5"/>
      <c r="H13" s="5">
        <f>Tabela1345678910[[#This Row],[Planowana praca przewozowa]]*Tabela1345678910[[#This Row],[Stawka za wzkm]]</f>
        <v>0</v>
      </c>
      <c r="I13" s="5">
        <f>Tabela1345678910[[#This Row],[Kwota netto wynagrodzenia]]*0.08</f>
        <v>0</v>
      </c>
      <c r="J13" s="5">
        <f>Tabela1345678910[[#This Row],[Kwota netto wynagrodzenia]]+Tabela1345678910[[#This Row],[VAT 8%]]</f>
        <v>0</v>
      </c>
    </row>
    <row r="14" spans="1:11" s="6" customFormat="1" ht="18" customHeight="1" x14ac:dyDescent="0.3">
      <c r="A14" s="7">
        <v>46332</v>
      </c>
      <c r="B14" s="4">
        <v>362.64</v>
      </c>
      <c r="C14" s="4"/>
      <c r="D14" s="4"/>
      <c r="E14" s="4">
        <f>Tabela1345678910[[#This Row],[Planowana praca przewozowa]]+Tabela1345678910[[#This Row],[Wzkm zlecone dodatkowo]]-Tabela1345678910[[#This Row],[Wzkm niewykonane]]</f>
        <v>362.64</v>
      </c>
      <c r="F14" s="5"/>
      <c r="G14" s="5"/>
      <c r="H14" s="5">
        <f>Tabela1345678910[[#This Row],[Planowana praca przewozowa]]*Tabela1345678910[[#This Row],[Stawka za wzkm]]</f>
        <v>0</v>
      </c>
      <c r="I14" s="5">
        <f>Tabela1345678910[[#This Row],[Kwota netto wynagrodzenia]]*0.08</f>
        <v>0</v>
      </c>
      <c r="J14" s="5">
        <f>Tabela1345678910[[#This Row],[Kwota netto wynagrodzenia]]+Tabela1345678910[[#This Row],[VAT 8%]]</f>
        <v>0</v>
      </c>
    </row>
    <row r="15" spans="1:11" s="6" customFormat="1" ht="18" customHeight="1" x14ac:dyDescent="0.3">
      <c r="A15" s="7">
        <v>46333</v>
      </c>
      <c r="B15" s="4">
        <v>103.32000000000001</v>
      </c>
      <c r="C15" s="4"/>
      <c r="D15" s="4"/>
      <c r="E15" s="4">
        <f>Tabela1345678910[[#This Row],[Planowana praca przewozowa]]+Tabela1345678910[[#This Row],[Wzkm zlecone dodatkowo]]-Tabela1345678910[[#This Row],[Wzkm niewykonane]]</f>
        <v>103.32000000000001</v>
      </c>
      <c r="F15" s="5"/>
      <c r="G15" s="5"/>
      <c r="H15" s="5">
        <f>Tabela1345678910[[#This Row],[Planowana praca przewozowa]]*Tabela1345678910[[#This Row],[Stawka za wzkm]]</f>
        <v>0</v>
      </c>
      <c r="I15" s="5">
        <f>Tabela1345678910[[#This Row],[Kwota netto wynagrodzenia]]*0.08</f>
        <v>0</v>
      </c>
      <c r="J15" s="5">
        <f>Tabela1345678910[[#This Row],[Kwota netto wynagrodzenia]]+Tabela1345678910[[#This Row],[VAT 8%]]</f>
        <v>0</v>
      </c>
    </row>
    <row r="16" spans="1:11" s="6" customFormat="1" ht="18" customHeight="1" x14ac:dyDescent="0.3">
      <c r="A16" s="7">
        <v>46334</v>
      </c>
      <c r="B16" s="4">
        <v>0</v>
      </c>
      <c r="C16" s="4"/>
      <c r="D16" s="4"/>
      <c r="E16" s="4">
        <f>Tabela1345678910[[#This Row],[Planowana praca przewozowa]]+Tabela1345678910[[#This Row],[Wzkm zlecone dodatkowo]]-Tabela1345678910[[#This Row],[Wzkm niewykonane]]</f>
        <v>0</v>
      </c>
      <c r="F16" s="5"/>
      <c r="G16" s="5"/>
      <c r="H16" s="5">
        <f>Tabela1345678910[[#This Row],[Planowana praca przewozowa]]*Tabela1345678910[[#This Row],[Stawka za wzkm]]</f>
        <v>0</v>
      </c>
      <c r="I16" s="5">
        <f>Tabela1345678910[[#This Row],[Kwota netto wynagrodzenia]]*0.08</f>
        <v>0</v>
      </c>
      <c r="J16" s="5">
        <f>Tabela1345678910[[#This Row],[Kwota netto wynagrodzenia]]+Tabela1345678910[[#This Row],[VAT 8%]]</f>
        <v>0</v>
      </c>
    </row>
    <row r="17" spans="1:10" s="6" customFormat="1" ht="18" customHeight="1" x14ac:dyDescent="0.3">
      <c r="A17" s="7">
        <v>46335</v>
      </c>
      <c r="B17" s="4">
        <v>362.64</v>
      </c>
      <c r="C17" s="4"/>
      <c r="D17" s="4"/>
      <c r="E17" s="4">
        <f>Tabela1345678910[[#This Row],[Planowana praca przewozowa]]+Tabela1345678910[[#This Row],[Wzkm zlecone dodatkowo]]-Tabela1345678910[[#This Row],[Wzkm niewykonane]]</f>
        <v>362.64</v>
      </c>
      <c r="F17" s="5"/>
      <c r="G17" s="5"/>
      <c r="H17" s="5">
        <f>Tabela1345678910[[#This Row],[Planowana praca przewozowa]]*Tabela1345678910[[#This Row],[Stawka za wzkm]]</f>
        <v>0</v>
      </c>
      <c r="I17" s="5">
        <f>Tabela1345678910[[#This Row],[Kwota netto wynagrodzenia]]*0.08</f>
        <v>0</v>
      </c>
      <c r="J17" s="5">
        <f>Tabela1345678910[[#This Row],[Kwota netto wynagrodzenia]]+Tabela1345678910[[#This Row],[VAT 8%]]</f>
        <v>0</v>
      </c>
    </row>
    <row r="18" spans="1:10" s="6" customFormat="1" ht="18" customHeight="1" x14ac:dyDescent="0.3">
      <c r="A18" s="7">
        <v>46336</v>
      </c>
      <c r="B18" s="4">
        <v>362.64</v>
      </c>
      <c r="C18" s="4"/>
      <c r="D18" s="4"/>
      <c r="E18" s="4">
        <f>Tabela1345678910[[#This Row],[Planowana praca przewozowa]]+Tabela1345678910[[#This Row],[Wzkm zlecone dodatkowo]]-Tabela1345678910[[#This Row],[Wzkm niewykonane]]</f>
        <v>362.64</v>
      </c>
      <c r="F18" s="5"/>
      <c r="G18" s="5"/>
      <c r="H18" s="5">
        <f>Tabela1345678910[[#This Row],[Planowana praca przewozowa]]*Tabela1345678910[[#This Row],[Stawka za wzkm]]</f>
        <v>0</v>
      </c>
      <c r="I18" s="5">
        <f>Tabela1345678910[[#This Row],[Kwota netto wynagrodzenia]]*0.08</f>
        <v>0</v>
      </c>
      <c r="J18" s="5">
        <f>Tabela1345678910[[#This Row],[Kwota netto wynagrodzenia]]+Tabela1345678910[[#This Row],[VAT 8%]]</f>
        <v>0</v>
      </c>
    </row>
    <row r="19" spans="1:10" s="6" customFormat="1" ht="18" customHeight="1" x14ac:dyDescent="0.3">
      <c r="A19" s="7">
        <v>46337</v>
      </c>
      <c r="B19" s="4">
        <v>0</v>
      </c>
      <c r="C19" s="4"/>
      <c r="D19" s="4"/>
      <c r="E19" s="4">
        <f>Tabela1345678910[[#This Row],[Planowana praca przewozowa]]+Tabela1345678910[[#This Row],[Wzkm zlecone dodatkowo]]-Tabela1345678910[[#This Row],[Wzkm niewykonane]]</f>
        <v>0</v>
      </c>
      <c r="F19" s="5"/>
      <c r="G19" s="5"/>
      <c r="H19" s="5">
        <f>Tabela1345678910[[#This Row],[Planowana praca przewozowa]]*Tabela1345678910[[#This Row],[Stawka za wzkm]]</f>
        <v>0</v>
      </c>
      <c r="I19" s="5">
        <f>Tabela1345678910[[#This Row],[Kwota netto wynagrodzenia]]*0.08</f>
        <v>0</v>
      </c>
      <c r="J19" s="5">
        <f>Tabela1345678910[[#This Row],[Kwota netto wynagrodzenia]]+Tabela1345678910[[#This Row],[VAT 8%]]</f>
        <v>0</v>
      </c>
    </row>
    <row r="20" spans="1:10" s="6" customFormat="1" ht="18" customHeight="1" x14ac:dyDescent="0.3">
      <c r="A20" s="7">
        <v>46338</v>
      </c>
      <c r="B20" s="4">
        <v>362.64</v>
      </c>
      <c r="C20" s="4"/>
      <c r="D20" s="4"/>
      <c r="E20" s="4">
        <f>Tabela1345678910[[#This Row],[Planowana praca przewozowa]]+Tabela1345678910[[#This Row],[Wzkm zlecone dodatkowo]]-Tabela1345678910[[#This Row],[Wzkm niewykonane]]</f>
        <v>362.64</v>
      </c>
      <c r="F20" s="5"/>
      <c r="G20" s="5"/>
      <c r="H20" s="5">
        <f>Tabela1345678910[[#This Row],[Planowana praca przewozowa]]*Tabela1345678910[[#This Row],[Stawka za wzkm]]</f>
        <v>0</v>
      </c>
      <c r="I20" s="5">
        <f>Tabela1345678910[[#This Row],[Kwota netto wynagrodzenia]]*0.08</f>
        <v>0</v>
      </c>
      <c r="J20" s="5">
        <f>Tabela1345678910[[#This Row],[Kwota netto wynagrodzenia]]+Tabela1345678910[[#This Row],[VAT 8%]]</f>
        <v>0</v>
      </c>
    </row>
    <row r="21" spans="1:10" s="6" customFormat="1" ht="18" customHeight="1" x14ac:dyDescent="0.3">
      <c r="A21" s="7">
        <v>46339</v>
      </c>
      <c r="B21" s="4">
        <v>362.64</v>
      </c>
      <c r="C21" s="4"/>
      <c r="D21" s="4"/>
      <c r="E21" s="4">
        <f>Tabela1345678910[[#This Row],[Planowana praca przewozowa]]+Tabela1345678910[[#This Row],[Wzkm zlecone dodatkowo]]-Tabela1345678910[[#This Row],[Wzkm niewykonane]]</f>
        <v>362.64</v>
      </c>
      <c r="F21" s="5"/>
      <c r="G21" s="5"/>
      <c r="H21" s="5">
        <f>Tabela1345678910[[#This Row],[Planowana praca przewozowa]]*Tabela1345678910[[#This Row],[Stawka za wzkm]]</f>
        <v>0</v>
      </c>
      <c r="I21" s="5">
        <f>Tabela1345678910[[#This Row],[Kwota netto wynagrodzenia]]*0.08</f>
        <v>0</v>
      </c>
      <c r="J21" s="5">
        <f>Tabela1345678910[[#This Row],[Kwota netto wynagrodzenia]]+Tabela1345678910[[#This Row],[VAT 8%]]</f>
        <v>0</v>
      </c>
    </row>
    <row r="22" spans="1:10" s="6" customFormat="1" ht="18" customHeight="1" x14ac:dyDescent="0.3">
      <c r="A22" s="7">
        <v>46340</v>
      </c>
      <c r="B22" s="4">
        <v>103.32000000000001</v>
      </c>
      <c r="C22" s="4"/>
      <c r="D22" s="4"/>
      <c r="E22" s="4">
        <f>Tabela1345678910[[#This Row],[Planowana praca przewozowa]]+Tabela1345678910[[#This Row],[Wzkm zlecone dodatkowo]]-Tabela1345678910[[#This Row],[Wzkm niewykonane]]</f>
        <v>103.32000000000001</v>
      </c>
      <c r="F22" s="5"/>
      <c r="G22" s="5"/>
      <c r="H22" s="5">
        <f>Tabela1345678910[[#This Row],[Planowana praca przewozowa]]*Tabela1345678910[[#This Row],[Stawka za wzkm]]</f>
        <v>0</v>
      </c>
      <c r="I22" s="5">
        <f>Tabela1345678910[[#This Row],[Kwota netto wynagrodzenia]]*0.08</f>
        <v>0</v>
      </c>
      <c r="J22" s="5">
        <f>Tabela1345678910[[#This Row],[Kwota netto wynagrodzenia]]+Tabela1345678910[[#This Row],[VAT 8%]]</f>
        <v>0</v>
      </c>
    </row>
    <row r="23" spans="1:10" s="6" customFormat="1" ht="18" customHeight="1" x14ac:dyDescent="0.3">
      <c r="A23" s="7">
        <v>46341</v>
      </c>
      <c r="B23" s="4">
        <v>0</v>
      </c>
      <c r="C23" s="4"/>
      <c r="D23" s="4"/>
      <c r="E23" s="4">
        <f>Tabela1345678910[[#This Row],[Planowana praca przewozowa]]+Tabela1345678910[[#This Row],[Wzkm zlecone dodatkowo]]-Tabela1345678910[[#This Row],[Wzkm niewykonane]]</f>
        <v>0</v>
      </c>
      <c r="F23" s="5"/>
      <c r="G23" s="5"/>
      <c r="H23" s="5">
        <f>Tabela1345678910[[#This Row],[Planowana praca przewozowa]]*Tabela1345678910[[#This Row],[Stawka za wzkm]]</f>
        <v>0</v>
      </c>
      <c r="I23" s="5">
        <f>Tabela1345678910[[#This Row],[Kwota netto wynagrodzenia]]*0.08</f>
        <v>0</v>
      </c>
      <c r="J23" s="5">
        <f>Tabela1345678910[[#This Row],[Kwota netto wynagrodzenia]]+Tabela1345678910[[#This Row],[VAT 8%]]</f>
        <v>0</v>
      </c>
    </row>
    <row r="24" spans="1:10" s="6" customFormat="1" ht="18" customHeight="1" x14ac:dyDescent="0.3">
      <c r="A24" s="7">
        <v>46342</v>
      </c>
      <c r="B24" s="4">
        <v>362.64</v>
      </c>
      <c r="C24" s="4"/>
      <c r="D24" s="4"/>
      <c r="E24" s="4">
        <f>Tabela1345678910[[#This Row],[Planowana praca przewozowa]]+Tabela1345678910[[#This Row],[Wzkm zlecone dodatkowo]]-Tabela1345678910[[#This Row],[Wzkm niewykonane]]</f>
        <v>362.64</v>
      </c>
      <c r="F24" s="5"/>
      <c r="G24" s="5"/>
      <c r="H24" s="5">
        <f>Tabela1345678910[[#This Row],[Planowana praca przewozowa]]*Tabela1345678910[[#This Row],[Stawka za wzkm]]</f>
        <v>0</v>
      </c>
      <c r="I24" s="5">
        <f>Tabela1345678910[[#This Row],[Kwota netto wynagrodzenia]]*0.08</f>
        <v>0</v>
      </c>
      <c r="J24" s="5">
        <f>Tabela1345678910[[#This Row],[Kwota netto wynagrodzenia]]+Tabela1345678910[[#This Row],[VAT 8%]]</f>
        <v>0</v>
      </c>
    </row>
    <row r="25" spans="1:10" s="6" customFormat="1" ht="18" customHeight="1" x14ac:dyDescent="0.3">
      <c r="A25" s="7">
        <v>46343</v>
      </c>
      <c r="B25" s="4">
        <v>362.64</v>
      </c>
      <c r="C25" s="4"/>
      <c r="D25" s="4"/>
      <c r="E25" s="4">
        <f>Tabela1345678910[[#This Row],[Planowana praca przewozowa]]+Tabela1345678910[[#This Row],[Wzkm zlecone dodatkowo]]-Tabela1345678910[[#This Row],[Wzkm niewykonane]]</f>
        <v>362.64</v>
      </c>
      <c r="F25" s="5"/>
      <c r="G25" s="5"/>
      <c r="H25" s="5">
        <f>Tabela1345678910[[#This Row],[Planowana praca przewozowa]]*Tabela1345678910[[#This Row],[Stawka za wzkm]]</f>
        <v>0</v>
      </c>
      <c r="I25" s="5">
        <f>Tabela1345678910[[#This Row],[Kwota netto wynagrodzenia]]*0.08</f>
        <v>0</v>
      </c>
      <c r="J25" s="5">
        <f>Tabela1345678910[[#This Row],[Kwota netto wynagrodzenia]]+Tabela1345678910[[#This Row],[VAT 8%]]</f>
        <v>0</v>
      </c>
    </row>
    <row r="26" spans="1:10" s="6" customFormat="1" ht="18" customHeight="1" x14ac:dyDescent="0.3">
      <c r="A26" s="7">
        <v>46344</v>
      </c>
      <c r="B26" s="4">
        <v>362.64</v>
      </c>
      <c r="C26" s="4"/>
      <c r="D26" s="4"/>
      <c r="E26" s="4">
        <f>Tabela1345678910[[#This Row],[Planowana praca przewozowa]]+Tabela1345678910[[#This Row],[Wzkm zlecone dodatkowo]]-Tabela1345678910[[#This Row],[Wzkm niewykonane]]</f>
        <v>362.64</v>
      </c>
      <c r="F26" s="5"/>
      <c r="G26" s="5"/>
      <c r="H26" s="5">
        <f>Tabela1345678910[[#This Row],[Planowana praca przewozowa]]*Tabela1345678910[[#This Row],[Stawka za wzkm]]</f>
        <v>0</v>
      </c>
      <c r="I26" s="5">
        <f>Tabela1345678910[[#This Row],[Kwota netto wynagrodzenia]]*0.08</f>
        <v>0</v>
      </c>
      <c r="J26" s="5">
        <f>Tabela1345678910[[#This Row],[Kwota netto wynagrodzenia]]+Tabela1345678910[[#This Row],[VAT 8%]]</f>
        <v>0</v>
      </c>
    </row>
    <row r="27" spans="1:10" s="6" customFormat="1" ht="18" customHeight="1" x14ac:dyDescent="0.3">
      <c r="A27" s="7">
        <v>46345</v>
      </c>
      <c r="B27" s="4">
        <v>362.64</v>
      </c>
      <c r="C27" s="4"/>
      <c r="D27" s="4"/>
      <c r="E27" s="4">
        <f>Tabela1345678910[[#This Row],[Planowana praca przewozowa]]+Tabela1345678910[[#This Row],[Wzkm zlecone dodatkowo]]-Tabela1345678910[[#This Row],[Wzkm niewykonane]]</f>
        <v>362.64</v>
      </c>
      <c r="F27" s="5"/>
      <c r="G27" s="5"/>
      <c r="H27" s="5">
        <f>Tabela1345678910[[#This Row],[Planowana praca przewozowa]]*Tabela1345678910[[#This Row],[Stawka za wzkm]]</f>
        <v>0</v>
      </c>
      <c r="I27" s="5">
        <f>Tabela1345678910[[#This Row],[Kwota netto wynagrodzenia]]*0.08</f>
        <v>0</v>
      </c>
      <c r="J27" s="5">
        <f>Tabela1345678910[[#This Row],[Kwota netto wynagrodzenia]]+Tabela1345678910[[#This Row],[VAT 8%]]</f>
        <v>0</v>
      </c>
    </row>
    <row r="28" spans="1:10" s="6" customFormat="1" ht="18" customHeight="1" x14ac:dyDescent="0.3">
      <c r="A28" s="7">
        <v>46346</v>
      </c>
      <c r="B28" s="4">
        <v>362.64</v>
      </c>
      <c r="C28" s="4"/>
      <c r="D28" s="4"/>
      <c r="E28" s="4">
        <f>Tabela1345678910[[#This Row],[Planowana praca przewozowa]]+Tabela1345678910[[#This Row],[Wzkm zlecone dodatkowo]]-Tabela1345678910[[#This Row],[Wzkm niewykonane]]</f>
        <v>362.64</v>
      </c>
      <c r="F28" s="5"/>
      <c r="G28" s="5"/>
      <c r="H28" s="5">
        <f>Tabela1345678910[[#This Row],[Planowana praca przewozowa]]*Tabela1345678910[[#This Row],[Stawka za wzkm]]</f>
        <v>0</v>
      </c>
      <c r="I28" s="5">
        <f>Tabela1345678910[[#This Row],[Kwota netto wynagrodzenia]]*0.08</f>
        <v>0</v>
      </c>
      <c r="J28" s="5">
        <f>Tabela1345678910[[#This Row],[Kwota netto wynagrodzenia]]+Tabela1345678910[[#This Row],[VAT 8%]]</f>
        <v>0</v>
      </c>
    </row>
    <row r="29" spans="1:10" s="6" customFormat="1" ht="18" customHeight="1" x14ac:dyDescent="0.3">
      <c r="A29" s="7">
        <v>46347</v>
      </c>
      <c r="B29" s="4">
        <v>103.32000000000001</v>
      </c>
      <c r="C29" s="4"/>
      <c r="D29" s="4"/>
      <c r="E29" s="4">
        <f>Tabela1345678910[[#This Row],[Planowana praca przewozowa]]+Tabela1345678910[[#This Row],[Wzkm zlecone dodatkowo]]-Tabela1345678910[[#This Row],[Wzkm niewykonane]]</f>
        <v>103.32000000000001</v>
      </c>
      <c r="F29" s="5"/>
      <c r="G29" s="5"/>
      <c r="H29" s="5">
        <f>Tabela1345678910[[#This Row],[Planowana praca przewozowa]]*Tabela1345678910[[#This Row],[Stawka za wzkm]]</f>
        <v>0</v>
      </c>
      <c r="I29" s="5">
        <f>Tabela1345678910[[#This Row],[Kwota netto wynagrodzenia]]*0.08</f>
        <v>0</v>
      </c>
      <c r="J29" s="5">
        <f>Tabela1345678910[[#This Row],[Kwota netto wynagrodzenia]]+Tabela1345678910[[#This Row],[VAT 8%]]</f>
        <v>0</v>
      </c>
    </row>
    <row r="30" spans="1:10" s="6" customFormat="1" ht="18" customHeight="1" x14ac:dyDescent="0.3">
      <c r="A30" s="7">
        <v>46348</v>
      </c>
      <c r="B30" s="4">
        <v>0</v>
      </c>
      <c r="C30" s="4"/>
      <c r="D30" s="4"/>
      <c r="E30" s="4">
        <f>Tabela1345678910[[#This Row],[Planowana praca przewozowa]]+Tabela1345678910[[#This Row],[Wzkm zlecone dodatkowo]]-Tabela1345678910[[#This Row],[Wzkm niewykonane]]</f>
        <v>0</v>
      </c>
      <c r="F30" s="5"/>
      <c r="G30" s="5"/>
      <c r="H30" s="5">
        <f>Tabela1345678910[[#This Row],[Planowana praca przewozowa]]*Tabela1345678910[[#This Row],[Stawka za wzkm]]</f>
        <v>0</v>
      </c>
      <c r="I30" s="5">
        <f>Tabela1345678910[[#This Row],[Kwota netto wynagrodzenia]]*0.08</f>
        <v>0</v>
      </c>
      <c r="J30" s="5">
        <f>Tabela1345678910[[#This Row],[Kwota netto wynagrodzenia]]+Tabela1345678910[[#This Row],[VAT 8%]]</f>
        <v>0</v>
      </c>
    </row>
    <row r="31" spans="1:10" s="6" customFormat="1" ht="18" customHeight="1" x14ac:dyDescent="0.3">
      <c r="A31" s="7">
        <v>46349</v>
      </c>
      <c r="B31" s="4">
        <v>362.64</v>
      </c>
      <c r="C31" s="4"/>
      <c r="D31" s="4"/>
      <c r="E31" s="4">
        <f>Tabela1345678910[[#This Row],[Planowana praca przewozowa]]+Tabela1345678910[[#This Row],[Wzkm zlecone dodatkowo]]-Tabela1345678910[[#This Row],[Wzkm niewykonane]]</f>
        <v>362.64</v>
      </c>
      <c r="F31" s="5"/>
      <c r="G31" s="5"/>
      <c r="H31" s="5">
        <f>Tabela1345678910[[#This Row],[Planowana praca przewozowa]]*Tabela1345678910[[#This Row],[Stawka za wzkm]]</f>
        <v>0</v>
      </c>
      <c r="I31" s="5">
        <f>Tabela1345678910[[#This Row],[Kwota netto wynagrodzenia]]*0.08</f>
        <v>0</v>
      </c>
      <c r="J31" s="5">
        <f>Tabela1345678910[[#This Row],[Kwota netto wynagrodzenia]]+Tabela1345678910[[#This Row],[VAT 8%]]</f>
        <v>0</v>
      </c>
    </row>
    <row r="32" spans="1:10" s="6" customFormat="1" ht="18" customHeight="1" x14ac:dyDescent="0.3">
      <c r="A32" s="7">
        <v>46350</v>
      </c>
      <c r="B32" s="4">
        <v>362.64</v>
      </c>
      <c r="C32" s="4"/>
      <c r="D32" s="4"/>
      <c r="E32" s="4">
        <f>Tabela1345678910[[#This Row],[Planowana praca przewozowa]]+Tabela1345678910[[#This Row],[Wzkm zlecone dodatkowo]]-Tabela1345678910[[#This Row],[Wzkm niewykonane]]</f>
        <v>362.64</v>
      </c>
      <c r="F32" s="5"/>
      <c r="G32" s="5"/>
      <c r="H32" s="5">
        <f>Tabela1345678910[[#This Row],[Planowana praca przewozowa]]*Tabela1345678910[[#This Row],[Stawka za wzkm]]</f>
        <v>0</v>
      </c>
      <c r="I32" s="5">
        <f>Tabela1345678910[[#This Row],[Kwota netto wynagrodzenia]]*0.08</f>
        <v>0</v>
      </c>
      <c r="J32" s="5">
        <f>Tabela1345678910[[#This Row],[Kwota netto wynagrodzenia]]+Tabela1345678910[[#This Row],[VAT 8%]]</f>
        <v>0</v>
      </c>
    </row>
    <row r="33" spans="1:10" s="6" customFormat="1" ht="18" customHeight="1" x14ac:dyDescent="0.3">
      <c r="A33" s="7">
        <v>46351</v>
      </c>
      <c r="B33" s="4">
        <v>362.64</v>
      </c>
      <c r="C33" s="4"/>
      <c r="D33" s="4"/>
      <c r="E33" s="4">
        <f>Tabela1345678910[[#This Row],[Planowana praca przewozowa]]+Tabela1345678910[[#This Row],[Wzkm zlecone dodatkowo]]-Tabela1345678910[[#This Row],[Wzkm niewykonane]]</f>
        <v>362.64</v>
      </c>
      <c r="F33" s="5"/>
      <c r="G33" s="5"/>
      <c r="H33" s="5">
        <f>Tabela1345678910[[#This Row],[Planowana praca przewozowa]]*Tabela1345678910[[#This Row],[Stawka za wzkm]]</f>
        <v>0</v>
      </c>
      <c r="I33" s="5">
        <f>Tabela1345678910[[#This Row],[Kwota netto wynagrodzenia]]*0.08</f>
        <v>0</v>
      </c>
      <c r="J33" s="5">
        <f>Tabela1345678910[[#This Row],[Kwota netto wynagrodzenia]]+Tabela1345678910[[#This Row],[VAT 8%]]</f>
        <v>0</v>
      </c>
    </row>
    <row r="34" spans="1:10" s="6" customFormat="1" ht="18" customHeight="1" x14ac:dyDescent="0.3">
      <c r="A34" s="7">
        <v>46352</v>
      </c>
      <c r="B34" s="4">
        <v>362.64</v>
      </c>
      <c r="C34" s="4"/>
      <c r="D34" s="4"/>
      <c r="E34" s="4">
        <f>Tabela1345678910[[#This Row],[Planowana praca przewozowa]]+Tabela1345678910[[#This Row],[Wzkm zlecone dodatkowo]]-Tabela1345678910[[#This Row],[Wzkm niewykonane]]</f>
        <v>362.64</v>
      </c>
      <c r="F34" s="5"/>
      <c r="G34" s="5"/>
      <c r="H34" s="5">
        <f>Tabela1345678910[[#This Row],[Planowana praca przewozowa]]*Tabela1345678910[[#This Row],[Stawka za wzkm]]</f>
        <v>0</v>
      </c>
      <c r="I34" s="5">
        <f>Tabela1345678910[[#This Row],[Kwota netto wynagrodzenia]]*0.08</f>
        <v>0</v>
      </c>
      <c r="J34" s="5">
        <f>Tabela1345678910[[#This Row],[Kwota netto wynagrodzenia]]+Tabela1345678910[[#This Row],[VAT 8%]]</f>
        <v>0</v>
      </c>
    </row>
    <row r="35" spans="1:10" s="6" customFormat="1" ht="18" customHeight="1" x14ac:dyDescent="0.3">
      <c r="A35" s="7">
        <v>46353</v>
      </c>
      <c r="B35" s="4">
        <v>362.64</v>
      </c>
      <c r="C35" s="4"/>
      <c r="D35" s="4"/>
      <c r="E35" s="4">
        <f>Tabela1345678910[[#This Row],[Planowana praca przewozowa]]+Tabela1345678910[[#This Row],[Wzkm zlecone dodatkowo]]-Tabela1345678910[[#This Row],[Wzkm niewykonane]]</f>
        <v>362.64</v>
      </c>
      <c r="F35" s="5"/>
      <c r="G35" s="5"/>
      <c r="H35" s="5">
        <f>Tabela1345678910[[#This Row],[Planowana praca przewozowa]]*Tabela1345678910[[#This Row],[Stawka za wzkm]]</f>
        <v>0</v>
      </c>
      <c r="I35" s="5">
        <f>Tabela1345678910[[#This Row],[Kwota netto wynagrodzenia]]*0.08</f>
        <v>0</v>
      </c>
      <c r="J35" s="5">
        <f>Tabela1345678910[[#This Row],[Kwota netto wynagrodzenia]]+Tabela1345678910[[#This Row],[VAT 8%]]</f>
        <v>0</v>
      </c>
    </row>
    <row r="36" spans="1:10" s="6" customFormat="1" ht="18" customHeight="1" x14ac:dyDescent="0.3">
      <c r="A36" s="7">
        <v>46354</v>
      </c>
      <c r="B36" s="4">
        <v>103.32000000000001</v>
      </c>
      <c r="C36" s="4"/>
      <c r="D36" s="4"/>
      <c r="E36" s="4">
        <f>Tabela1345678910[[#This Row],[Planowana praca przewozowa]]+Tabela1345678910[[#This Row],[Wzkm zlecone dodatkowo]]-Tabela1345678910[[#This Row],[Wzkm niewykonane]]</f>
        <v>103.32000000000001</v>
      </c>
      <c r="F36" s="5"/>
      <c r="G36" s="5"/>
      <c r="H36" s="5">
        <f>Tabela1345678910[[#This Row],[Planowana praca przewozowa]]*Tabela1345678910[[#This Row],[Stawka za wzkm]]</f>
        <v>0</v>
      </c>
      <c r="I36" s="5">
        <f>Tabela1345678910[[#This Row],[Kwota netto wynagrodzenia]]*0.08</f>
        <v>0</v>
      </c>
      <c r="J36" s="5">
        <f>Tabela1345678910[[#This Row],[Kwota netto wynagrodzenia]]+Tabela1345678910[[#This Row],[VAT 8%]]</f>
        <v>0</v>
      </c>
    </row>
    <row r="37" spans="1:10" s="6" customFormat="1" ht="18" customHeight="1" x14ac:dyDescent="0.3">
      <c r="A37" s="7">
        <v>46355</v>
      </c>
      <c r="B37" s="4">
        <v>0</v>
      </c>
      <c r="C37" s="4"/>
      <c r="D37" s="4"/>
      <c r="E37" s="4">
        <f>Tabela1345678910[[#This Row],[Planowana praca przewozowa]]+Tabela1345678910[[#This Row],[Wzkm zlecone dodatkowo]]-Tabela1345678910[[#This Row],[Wzkm niewykonane]]</f>
        <v>0</v>
      </c>
      <c r="F37" s="5"/>
      <c r="G37" s="5"/>
      <c r="H37" s="5">
        <f>Tabela1345678910[[#This Row],[Planowana praca przewozowa]]*Tabela1345678910[[#This Row],[Stawka za wzkm]]</f>
        <v>0</v>
      </c>
      <c r="I37" s="5">
        <f>Tabela1345678910[[#This Row],[Kwota netto wynagrodzenia]]*0.08</f>
        <v>0</v>
      </c>
      <c r="J37" s="5">
        <f>Tabela1345678910[[#This Row],[Kwota netto wynagrodzenia]]+Tabela1345678910[[#This Row],[VAT 8%]]</f>
        <v>0</v>
      </c>
    </row>
    <row r="38" spans="1:10" s="6" customFormat="1" ht="18" customHeight="1" x14ac:dyDescent="0.3">
      <c r="A38" s="7">
        <v>46356</v>
      </c>
      <c r="B38" s="4">
        <v>362.64</v>
      </c>
      <c r="C38" s="4"/>
      <c r="D38" s="4"/>
      <c r="E38" s="4">
        <f>Tabela1345678910[[#This Row],[Planowana praca przewozowa]]+Tabela1345678910[[#This Row],[Wzkm zlecone dodatkowo]]-Tabela1345678910[[#This Row],[Wzkm niewykonane]]</f>
        <v>362.64</v>
      </c>
      <c r="F38" s="5"/>
      <c r="G38" s="5"/>
      <c r="H38" s="5">
        <f>Tabela1345678910[[#This Row],[Planowana praca przewozowa]]*Tabela1345678910[[#This Row],[Stawka za wzkm]]</f>
        <v>0</v>
      </c>
      <c r="I38" s="5">
        <f>Tabela1345678910[[#This Row],[Kwota netto wynagrodzenia]]*0.08</f>
        <v>0</v>
      </c>
      <c r="J38" s="5">
        <f>Tabela1345678910[[#This Row],[Kwota netto wynagrodzenia]]+Tabela1345678910[[#This Row],[VAT 8%]]</f>
        <v>0</v>
      </c>
    </row>
    <row r="39" spans="1:10" s="6" customFormat="1" ht="30" customHeight="1" x14ac:dyDescent="0.3">
      <c r="A39" s="3" t="s">
        <v>15</v>
      </c>
      <c r="B39" s="12">
        <f>SUBTOTAL(109,Tabela1345678910[Planowana praca przewozowa])</f>
        <v>7999.6700000000019</v>
      </c>
      <c r="C39" s="12">
        <f>SUBTOTAL(109,Tabela1345678910[Wzkm zlecone dodatkowo])</f>
        <v>0</v>
      </c>
      <c r="D39" s="12">
        <f>SUBTOTAL(109,Tabela1345678910[Wzkm niewykonane])</f>
        <v>0</v>
      </c>
      <c r="E39" s="12">
        <f>SUBTOTAL(109,Tabela1345678910[Wzkm wykonane łącznie])</f>
        <v>7999.6700000000019</v>
      </c>
      <c r="F39" s="13"/>
      <c r="G39" s="13">
        <f>SUBTOTAL(109,Tabela1345678910[Kary i potrącenia])</f>
        <v>0</v>
      </c>
      <c r="H39" s="13">
        <f>SUBTOTAL(109,Tabela1345678910[Kwota netto wynagrodzenia])</f>
        <v>0</v>
      </c>
      <c r="I39" s="13">
        <f>SUBTOTAL(109,Tabela1345678910[VAT 8%])</f>
        <v>0</v>
      </c>
      <c r="J39" s="13">
        <f>SUBTOTAL(109,Tabela1345678910[Wynagrodzenie brutto])</f>
        <v>0</v>
      </c>
    </row>
  </sheetData>
  <mergeCells count="2">
    <mergeCell ref="H1:I4"/>
    <mergeCell ref="A6:J6"/>
  </mergeCells>
  <pageMargins left="0.19685039370078741" right="0.19685039370078741" top="0.39370078740157483" bottom="0.39370078740157483" header="0" footer="0"/>
  <pageSetup paperSize="9" scale="75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3226-2CDA-4875-9A34-842C95F2B715}">
  <sheetPr>
    <pageSetUpPr fitToPage="1"/>
  </sheetPr>
  <dimension ref="A1:K40"/>
  <sheetViews>
    <sheetView tabSelected="1" zoomScaleNormal="100" workbookViewId="0">
      <selection activeCell="E3" sqref="E3"/>
    </sheetView>
  </sheetViews>
  <sheetFormatPr defaultRowHeight="14.4" x14ac:dyDescent="0.3"/>
  <cols>
    <col min="1" max="1" width="11.77734375" style="8" customWidth="1"/>
    <col min="2" max="7" width="12.77734375" customWidth="1"/>
    <col min="8" max="8" width="15.77734375" customWidth="1"/>
    <col min="9" max="9" width="12.77734375" customWidth="1"/>
    <col min="10" max="10" width="15.77734375" customWidth="1"/>
  </cols>
  <sheetData>
    <row r="1" spans="1:11" ht="21.6" customHeight="1" x14ac:dyDescent="0.3">
      <c r="A1" s="9" t="s">
        <v>0</v>
      </c>
      <c r="B1" t="s">
        <v>3</v>
      </c>
      <c r="H1" s="17" t="s">
        <v>16</v>
      </c>
      <c r="I1" s="17"/>
    </row>
    <row r="2" spans="1:11" ht="21.6" customHeight="1" x14ac:dyDescent="0.3">
      <c r="A2" s="9" t="s">
        <v>1</v>
      </c>
      <c r="B2" t="s">
        <v>3</v>
      </c>
      <c r="H2" s="17"/>
      <c r="I2" s="17"/>
    </row>
    <row r="3" spans="1:11" ht="21.6" customHeight="1" x14ac:dyDescent="0.3">
      <c r="A3" s="9" t="s">
        <v>2</v>
      </c>
      <c r="B3" t="s">
        <v>4</v>
      </c>
      <c r="H3" s="17"/>
      <c r="I3" s="17"/>
    </row>
    <row r="4" spans="1:11" x14ac:dyDescent="0.3">
      <c r="H4" s="17"/>
      <c r="I4" s="17"/>
    </row>
    <row r="5" spans="1:11" ht="19.8" customHeight="1" x14ac:dyDescent="0.3">
      <c r="H5" s="10"/>
      <c r="I5" s="10"/>
    </row>
    <row r="6" spans="1:11" ht="53.4" customHeight="1" x14ac:dyDescent="0.3">
      <c r="A6" s="16" t="s">
        <v>20</v>
      </c>
      <c r="B6" s="16"/>
      <c r="C6" s="16"/>
      <c r="D6" s="16"/>
      <c r="E6" s="16"/>
      <c r="F6" s="16"/>
      <c r="G6" s="16"/>
      <c r="H6" s="16"/>
      <c r="I6" s="16"/>
      <c r="J6" s="16"/>
    </row>
    <row r="8" spans="1:11" ht="45.6" customHeight="1" x14ac:dyDescent="0.3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11" t="s">
        <v>14</v>
      </c>
      <c r="K8" s="1"/>
    </row>
    <row r="9" spans="1:11" s="6" customFormat="1" ht="18" customHeight="1" x14ac:dyDescent="0.3">
      <c r="A9" s="7">
        <v>46357</v>
      </c>
      <c r="B9" s="4">
        <v>362.64</v>
      </c>
      <c r="C9" s="4"/>
      <c r="D9" s="4"/>
      <c r="E9" s="4">
        <f>Tabela134567891011[[#This Row],[Planowana praca przewozowa]]+Tabela134567891011[[#This Row],[Wzkm zlecone dodatkowo]]-Tabela134567891011[[#This Row],[Wzkm niewykonane]]</f>
        <v>362.64</v>
      </c>
      <c r="F9" s="5"/>
      <c r="G9" s="5"/>
      <c r="H9" s="5">
        <f>Tabela134567891011[[#This Row],[Planowana praca przewozowa]]*Tabela134567891011[[#This Row],[Stawka za wzkm]]</f>
        <v>0</v>
      </c>
      <c r="I9" s="5">
        <f>Tabela134567891011[[#This Row],[Kwota netto wynagrodzenia]]*0.08</f>
        <v>0</v>
      </c>
      <c r="J9" s="5">
        <f>Tabela134567891011[[#This Row],[Kwota netto wynagrodzenia]]+Tabela134567891011[[#This Row],[VAT 8%]]</f>
        <v>0</v>
      </c>
    </row>
    <row r="10" spans="1:11" s="6" customFormat="1" ht="18" customHeight="1" x14ac:dyDescent="0.3">
      <c r="A10" s="7">
        <v>46358</v>
      </c>
      <c r="B10" s="4">
        <v>362.64</v>
      </c>
      <c r="C10" s="4"/>
      <c r="D10" s="4"/>
      <c r="E10" s="4">
        <f>Tabela134567891011[[#This Row],[Planowana praca przewozowa]]+Tabela134567891011[[#This Row],[Wzkm zlecone dodatkowo]]-Tabela134567891011[[#This Row],[Wzkm niewykonane]]</f>
        <v>362.64</v>
      </c>
      <c r="F10" s="5"/>
      <c r="G10" s="5"/>
      <c r="H10" s="5">
        <f>Tabela134567891011[[#This Row],[Planowana praca przewozowa]]*Tabela134567891011[[#This Row],[Stawka za wzkm]]</f>
        <v>0</v>
      </c>
      <c r="I10" s="5">
        <f>Tabela134567891011[[#This Row],[Kwota netto wynagrodzenia]]*0.08</f>
        <v>0</v>
      </c>
      <c r="J10" s="5">
        <f>Tabela134567891011[[#This Row],[Kwota netto wynagrodzenia]]+Tabela134567891011[[#This Row],[VAT 8%]]</f>
        <v>0</v>
      </c>
    </row>
    <row r="11" spans="1:11" s="6" customFormat="1" ht="18" customHeight="1" x14ac:dyDescent="0.3">
      <c r="A11" s="7">
        <v>46359</v>
      </c>
      <c r="B11" s="4">
        <v>362.64</v>
      </c>
      <c r="C11" s="4"/>
      <c r="D11" s="4"/>
      <c r="E11" s="4">
        <f>Tabela134567891011[[#This Row],[Planowana praca przewozowa]]+Tabela134567891011[[#This Row],[Wzkm zlecone dodatkowo]]-Tabela134567891011[[#This Row],[Wzkm niewykonane]]</f>
        <v>362.64</v>
      </c>
      <c r="F11" s="5"/>
      <c r="G11" s="5"/>
      <c r="H11" s="5">
        <f>Tabela134567891011[[#This Row],[Planowana praca przewozowa]]*Tabela134567891011[[#This Row],[Stawka za wzkm]]</f>
        <v>0</v>
      </c>
      <c r="I11" s="5">
        <f>Tabela134567891011[[#This Row],[Kwota netto wynagrodzenia]]*0.08</f>
        <v>0</v>
      </c>
      <c r="J11" s="5">
        <f>Tabela134567891011[[#This Row],[Kwota netto wynagrodzenia]]+Tabela134567891011[[#This Row],[VAT 8%]]</f>
        <v>0</v>
      </c>
    </row>
    <row r="12" spans="1:11" s="6" customFormat="1" ht="18" customHeight="1" x14ac:dyDescent="0.3">
      <c r="A12" s="7">
        <v>46360</v>
      </c>
      <c r="B12" s="4">
        <v>362.64</v>
      </c>
      <c r="C12" s="4"/>
      <c r="D12" s="4"/>
      <c r="E12" s="4">
        <f>Tabela134567891011[[#This Row],[Planowana praca przewozowa]]+Tabela134567891011[[#This Row],[Wzkm zlecone dodatkowo]]-Tabela134567891011[[#This Row],[Wzkm niewykonane]]</f>
        <v>362.64</v>
      </c>
      <c r="F12" s="5"/>
      <c r="G12" s="5"/>
      <c r="H12" s="5">
        <f>Tabela134567891011[[#This Row],[Planowana praca przewozowa]]*Tabela134567891011[[#This Row],[Stawka za wzkm]]</f>
        <v>0</v>
      </c>
      <c r="I12" s="5">
        <f>Tabela134567891011[[#This Row],[Kwota netto wynagrodzenia]]*0.08</f>
        <v>0</v>
      </c>
      <c r="J12" s="5">
        <f>Tabela134567891011[[#This Row],[Kwota netto wynagrodzenia]]+Tabela134567891011[[#This Row],[VAT 8%]]</f>
        <v>0</v>
      </c>
    </row>
    <row r="13" spans="1:11" s="6" customFormat="1" ht="18" customHeight="1" x14ac:dyDescent="0.3">
      <c r="A13" s="7">
        <v>46361</v>
      </c>
      <c r="B13" s="4">
        <v>103.32000000000001</v>
      </c>
      <c r="C13" s="4"/>
      <c r="D13" s="4"/>
      <c r="E13" s="4">
        <f>Tabela134567891011[[#This Row],[Planowana praca przewozowa]]+Tabela134567891011[[#This Row],[Wzkm zlecone dodatkowo]]-Tabela134567891011[[#This Row],[Wzkm niewykonane]]</f>
        <v>103.32000000000001</v>
      </c>
      <c r="F13" s="5"/>
      <c r="G13" s="5"/>
      <c r="H13" s="5">
        <f>Tabela134567891011[[#This Row],[Planowana praca przewozowa]]*Tabela134567891011[[#This Row],[Stawka za wzkm]]</f>
        <v>0</v>
      </c>
      <c r="I13" s="5">
        <f>Tabela134567891011[[#This Row],[Kwota netto wynagrodzenia]]*0.08</f>
        <v>0</v>
      </c>
      <c r="J13" s="5">
        <f>Tabela134567891011[[#This Row],[Kwota netto wynagrodzenia]]+Tabela134567891011[[#This Row],[VAT 8%]]</f>
        <v>0</v>
      </c>
    </row>
    <row r="14" spans="1:11" s="6" customFormat="1" ht="18" customHeight="1" x14ac:dyDescent="0.3">
      <c r="A14" s="7">
        <v>46362</v>
      </c>
      <c r="B14" s="4">
        <v>0</v>
      </c>
      <c r="C14" s="4"/>
      <c r="D14" s="4"/>
      <c r="E14" s="4">
        <f>Tabela134567891011[[#This Row],[Planowana praca przewozowa]]+Tabela134567891011[[#This Row],[Wzkm zlecone dodatkowo]]-Tabela134567891011[[#This Row],[Wzkm niewykonane]]</f>
        <v>0</v>
      </c>
      <c r="F14" s="5"/>
      <c r="G14" s="5"/>
      <c r="H14" s="5">
        <f>Tabela134567891011[[#This Row],[Planowana praca przewozowa]]*Tabela134567891011[[#This Row],[Stawka za wzkm]]</f>
        <v>0</v>
      </c>
      <c r="I14" s="5">
        <f>Tabela134567891011[[#This Row],[Kwota netto wynagrodzenia]]*0.08</f>
        <v>0</v>
      </c>
      <c r="J14" s="5">
        <f>Tabela134567891011[[#This Row],[Kwota netto wynagrodzenia]]+Tabela134567891011[[#This Row],[VAT 8%]]</f>
        <v>0</v>
      </c>
    </row>
    <row r="15" spans="1:11" s="6" customFormat="1" ht="18" customHeight="1" x14ac:dyDescent="0.3">
      <c r="A15" s="7">
        <v>46363</v>
      </c>
      <c r="B15" s="4">
        <v>362.64</v>
      </c>
      <c r="C15" s="4"/>
      <c r="D15" s="4"/>
      <c r="E15" s="4">
        <f>Tabela134567891011[[#This Row],[Planowana praca przewozowa]]+Tabela134567891011[[#This Row],[Wzkm zlecone dodatkowo]]-Tabela134567891011[[#This Row],[Wzkm niewykonane]]</f>
        <v>362.64</v>
      </c>
      <c r="F15" s="5"/>
      <c r="G15" s="5"/>
      <c r="H15" s="5">
        <f>Tabela134567891011[[#This Row],[Planowana praca przewozowa]]*Tabela134567891011[[#This Row],[Stawka za wzkm]]</f>
        <v>0</v>
      </c>
      <c r="I15" s="5">
        <f>Tabela134567891011[[#This Row],[Kwota netto wynagrodzenia]]*0.08</f>
        <v>0</v>
      </c>
      <c r="J15" s="5">
        <f>Tabela134567891011[[#This Row],[Kwota netto wynagrodzenia]]+Tabela134567891011[[#This Row],[VAT 8%]]</f>
        <v>0</v>
      </c>
    </row>
    <row r="16" spans="1:11" s="6" customFormat="1" ht="18" customHeight="1" x14ac:dyDescent="0.3">
      <c r="A16" s="7">
        <v>46364</v>
      </c>
      <c r="B16" s="4">
        <v>362.64</v>
      </c>
      <c r="C16" s="4"/>
      <c r="D16" s="4"/>
      <c r="E16" s="4">
        <f>Tabela134567891011[[#This Row],[Planowana praca przewozowa]]+Tabela134567891011[[#This Row],[Wzkm zlecone dodatkowo]]-Tabela134567891011[[#This Row],[Wzkm niewykonane]]</f>
        <v>362.64</v>
      </c>
      <c r="F16" s="5"/>
      <c r="G16" s="5"/>
      <c r="H16" s="5">
        <f>Tabela134567891011[[#This Row],[Planowana praca przewozowa]]*Tabela134567891011[[#This Row],[Stawka za wzkm]]</f>
        <v>0</v>
      </c>
      <c r="I16" s="5">
        <f>Tabela134567891011[[#This Row],[Kwota netto wynagrodzenia]]*0.08</f>
        <v>0</v>
      </c>
      <c r="J16" s="5">
        <f>Tabela134567891011[[#This Row],[Kwota netto wynagrodzenia]]+Tabela134567891011[[#This Row],[VAT 8%]]</f>
        <v>0</v>
      </c>
    </row>
    <row r="17" spans="1:10" s="6" customFormat="1" ht="18" customHeight="1" x14ac:dyDescent="0.3">
      <c r="A17" s="7">
        <v>46365</v>
      </c>
      <c r="B17" s="4">
        <v>362.64</v>
      </c>
      <c r="C17" s="4"/>
      <c r="D17" s="4"/>
      <c r="E17" s="4">
        <f>Tabela134567891011[[#This Row],[Planowana praca przewozowa]]+Tabela134567891011[[#This Row],[Wzkm zlecone dodatkowo]]-Tabela134567891011[[#This Row],[Wzkm niewykonane]]</f>
        <v>362.64</v>
      </c>
      <c r="F17" s="5"/>
      <c r="G17" s="5"/>
      <c r="H17" s="5">
        <f>Tabela134567891011[[#This Row],[Planowana praca przewozowa]]*Tabela134567891011[[#This Row],[Stawka za wzkm]]</f>
        <v>0</v>
      </c>
      <c r="I17" s="5">
        <f>Tabela134567891011[[#This Row],[Kwota netto wynagrodzenia]]*0.08</f>
        <v>0</v>
      </c>
      <c r="J17" s="5">
        <f>Tabela134567891011[[#This Row],[Kwota netto wynagrodzenia]]+Tabela134567891011[[#This Row],[VAT 8%]]</f>
        <v>0</v>
      </c>
    </row>
    <row r="18" spans="1:10" s="6" customFormat="1" ht="18" customHeight="1" x14ac:dyDescent="0.3">
      <c r="A18" s="7">
        <v>46366</v>
      </c>
      <c r="B18" s="4">
        <v>362.64</v>
      </c>
      <c r="C18" s="4"/>
      <c r="D18" s="4"/>
      <c r="E18" s="4">
        <f>Tabela134567891011[[#This Row],[Planowana praca przewozowa]]+Tabela134567891011[[#This Row],[Wzkm zlecone dodatkowo]]-Tabela134567891011[[#This Row],[Wzkm niewykonane]]</f>
        <v>362.64</v>
      </c>
      <c r="F18" s="5"/>
      <c r="G18" s="5"/>
      <c r="H18" s="5">
        <f>Tabela134567891011[[#This Row],[Planowana praca przewozowa]]*Tabela134567891011[[#This Row],[Stawka za wzkm]]</f>
        <v>0</v>
      </c>
      <c r="I18" s="5">
        <f>Tabela134567891011[[#This Row],[Kwota netto wynagrodzenia]]*0.08</f>
        <v>0</v>
      </c>
      <c r="J18" s="5">
        <f>Tabela134567891011[[#This Row],[Kwota netto wynagrodzenia]]+Tabela134567891011[[#This Row],[VAT 8%]]</f>
        <v>0</v>
      </c>
    </row>
    <row r="19" spans="1:10" s="6" customFormat="1" ht="18" customHeight="1" x14ac:dyDescent="0.3">
      <c r="A19" s="7">
        <v>46367</v>
      </c>
      <c r="B19" s="4">
        <v>362.64</v>
      </c>
      <c r="C19" s="4"/>
      <c r="D19" s="4"/>
      <c r="E19" s="4">
        <f>Tabela134567891011[[#This Row],[Planowana praca przewozowa]]+Tabela134567891011[[#This Row],[Wzkm zlecone dodatkowo]]-Tabela134567891011[[#This Row],[Wzkm niewykonane]]</f>
        <v>362.64</v>
      </c>
      <c r="F19" s="5"/>
      <c r="G19" s="5"/>
      <c r="H19" s="5">
        <f>Tabela134567891011[[#This Row],[Planowana praca przewozowa]]*Tabela134567891011[[#This Row],[Stawka za wzkm]]</f>
        <v>0</v>
      </c>
      <c r="I19" s="5">
        <f>Tabela134567891011[[#This Row],[Kwota netto wynagrodzenia]]*0.08</f>
        <v>0</v>
      </c>
      <c r="J19" s="5">
        <f>Tabela134567891011[[#This Row],[Kwota netto wynagrodzenia]]+Tabela134567891011[[#This Row],[VAT 8%]]</f>
        <v>0</v>
      </c>
    </row>
    <row r="20" spans="1:10" s="6" customFormat="1" ht="18" customHeight="1" x14ac:dyDescent="0.3">
      <c r="A20" s="7">
        <v>46368</v>
      </c>
      <c r="B20" s="4">
        <v>103.32000000000001</v>
      </c>
      <c r="C20" s="4"/>
      <c r="D20" s="4"/>
      <c r="E20" s="4">
        <f>Tabela134567891011[[#This Row],[Planowana praca przewozowa]]+Tabela134567891011[[#This Row],[Wzkm zlecone dodatkowo]]-Tabela134567891011[[#This Row],[Wzkm niewykonane]]</f>
        <v>103.32000000000001</v>
      </c>
      <c r="F20" s="5"/>
      <c r="G20" s="5"/>
      <c r="H20" s="5">
        <f>Tabela134567891011[[#This Row],[Planowana praca przewozowa]]*Tabela134567891011[[#This Row],[Stawka za wzkm]]</f>
        <v>0</v>
      </c>
      <c r="I20" s="5">
        <f>Tabela134567891011[[#This Row],[Kwota netto wynagrodzenia]]*0.08</f>
        <v>0</v>
      </c>
      <c r="J20" s="5">
        <f>Tabela134567891011[[#This Row],[Kwota netto wynagrodzenia]]+Tabela134567891011[[#This Row],[VAT 8%]]</f>
        <v>0</v>
      </c>
    </row>
    <row r="21" spans="1:10" s="6" customFormat="1" ht="18" customHeight="1" x14ac:dyDescent="0.3">
      <c r="A21" s="7">
        <v>46369</v>
      </c>
      <c r="B21" s="4">
        <v>0</v>
      </c>
      <c r="C21" s="4"/>
      <c r="D21" s="4"/>
      <c r="E21" s="4">
        <f>Tabela134567891011[[#This Row],[Planowana praca przewozowa]]+Tabela134567891011[[#This Row],[Wzkm zlecone dodatkowo]]-Tabela134567891011[[#This Row],[Wzkm niewykonane]]</f>
        <v>0</v>
      </c>
      <c r="F21" s="5"/>
      <c r="G21" s="5"/>
      <c r="H21" s="5">
        <f>Tabela134567891011[[#This Row],[Planowana praca przewozowa]]*Tabela134567891011[[#This Row],[Stawka za wzkm]]</f>
        <v>0</v>
      </c>
      <c r="I21" s="5">
        <f>Tabela134567891011[[#This Row],[Kwota netto wynagrodzenia]]*0.08</f>
        <v>0</v>
      </c>
      <c r="J21" s="5">
        <f>Tabela134567891011[[#This Row],[Kwota netto wynagrodzenia]]+Tabela134567891011[[#This Row],[VAT 8%]]</f>
        <v>0</v>
      </c>
    </row>
    <row r="22" spans="1:10" s="6" customFormat="1" ht="18" customHeight="1" x14ac:dyDescent="0.3">
      <c r="A22" s="7">
        <v>46370</v>
      </c>
      <c r="B22" s="4">
        <v>362.64</v>
      </c>
      <c r="C22" s="4"/>
      <c r="D22" s="4"/>
      <c r="E22" s="4">
        <f>Tabela134567891011[[#This Row],[Planowana praca przewozowa]]+Tabela134567891011[[#This Row],[Wzkm zlecone dodatkowo]]-Tabela134567891011[[#This Row],[Wzkm niewykonane]]</f>
        <v>362.64</v>
      </c>
      <c r="F22" s="5"/>
      <c r="G22" s="5"/>
      <c r="H22" s="5">
        <f>Tabela134567891011[[#This Row],[Planowana praca przewozowa]]*Tabela134567891011[[#This Row],[Stawka za wzkm]]</f>
        <v>0</v>
      </c>
      <c r="I22" s="5">
        <f>Tabela134567891011[[#This Row],[Kwota netto wynagrodzenia]]*0.08</f>
        <v>0</v>
      </c>
      <c r="J22" s="5">
        <f>Tabela134567891011[[#This Row],[Kwota netto wynagrodzenia]]+Tabela134567891011[[#This Row],[VAT 8%]]</f>
        <v>0</v>
      </c>
    </row>
    <row r="23" spans="1:10" s="6" customFormat="1" ht="18" customHeight="1" x14ac:dyDescent="0.3">
      <c r="A23" s="7">
        <v>46371</v>
      </c>
      <c r="B23" s="4">
        <v>362.64</v>
      </c>
      <c r="C23" s="4"/>
      <c r="D23" s="4"/>
      <c r="E23" s="4">
        <f>Tabela134567891011[[#This Row],[Planowana praca przewozowa]]+Tabela134567891011[[#This Row],[Wzkm zlecone dodatkowo]]-Tabela134567891011[[#This Row],[Wzkm niewykonane]]</f>
        <v>362.64</v>
      </c>
      <c r="F23" s="5"/>
      <c r="G23" s="5"/>
      <c r="H23" s="5">
        <f>Tabela134567891011[[#This Row],[Planowana praca przewozowa]]*Tabela134567891011[[#This Row],[Stawka za wzkm]]</f>
        <v>0</v>
      </c>
      <c r="I23" s="5">
        <f>Tabela134567891011[[#This Row],[Kwota netto wynagrodzenia]]*0.08</f>
        <v>0</v>
      </c>
      <c r="J23" s="5">
        <f>Tabela134567891011[[#This Row],[Kwota netto wynagrodzenia]]+Tabela134567891011[[#This Row],[VAT 8%]]</f>
        <v>0</v>
      </c>
    </row>
    <row r="24" spans="1:10" s="6" customFormat="1" ht="18" customHeight="1" x14ac:dyDescent="0.3">
      <c r="A24" s="7">
        <v>46372</v>
      </c>
      <c r="B24" s="4">
        <v>362.64</v>
      </c>
      <c r="C24" s="4"/>
      <c r="D24" s="4"/>
      <c r="E24" s="4">
        <f>Tabela134567891011[[#This Row],[Planowana praca przewozowa]]+Tabela134567891011[[#This Row],[Wzkm zlecone dodatkowo]]-Tabela134567891011[[#This Row],[Wzkm niewykonane]]</f>
        <v>362.64</v>
      </c>
      <c r="F24" s="5"/>
      <c r="G24" s="5"/>
      <c r="H24" s="5">
        <f>Tabela134567891011[[#This Row],[Planowana praca przewozowa]]*Tabela134567891011[[#This Row],[Stawka za wzkm]]</f>
        <v>0</v>
      </c>
      <c r="I24" s="5">
        <f>Tabela134567891011[[#This Row],[Kwota netto wynagrodzenia]]*0.08</f>
        <v>0</v>
      </c>
      <c r="J24" s="5">
        <f>Tabela134567891011[[#This Row],[Kwota netto wynagrodzenia]]+Tabela134567891011[[#This Row],[VAT 8%]]</f>
        <v>0</v>
      </c>
    </row>
    <row r="25" spans="1:10" s="6" customFormat="1" ht="18" customHeight="1" x14ac:dyDescent="0.3">
      <c r="A25" s="7">
        <v>46373</v>
      </c>
      <c r="B25" s="4">
        <v>362.64</v>
      </c>
      <c r="C25" s="4"/>
      <c r="D25" s="4"/>
      <c r="E25" s="4">
        <f>Tabela134567891011[[#This Row],[Planowana praca przewozowa]]+Tabela134567891011[[#This Row],[Wzkm zlecone dodatkowo]]-Tabela134567891011[[#This Row],[Wzkm niewykonane]]</f>
        <v>362.64</v>
      </c>
      <c r="F25" s="5"/>
      <c r="G25" s="5"/>
      <c r="H25" s="5">
        <f>Tabela134567891011[[#This Row],[Planowana praca przewozowa]]*Tabela134567891011[[#This Row],[Stawka za wzkm]]</f>
        <v>0</v>
      </c>
      <c r="I25" s="5">
        <f>Tabela134567891011[[#This Row],[Kwota netto wynagrodzenia]]*0.08</f>
        <v>0</v>
      </c>
      <c r="J25" s="5">
        <f>Tabela134567891011[[#This Row],[Kwota netto wynagrodzenia]]+Tabela134567891011[[#This Row],[VAT 8%]]</f>
        <v>0</v>
      </c>
    </row>
    <row r="26" spans="1:10" s="6" customFormat="1" ht="18" customHeight="1" x14ac:dyDescent="0.3">
      <c r="A26" s="7">
        <v>46374</v>
      </c>
      <c r="B26" s="4">
        <v>362.64</v>
      </c>
      <c r="C26" s="4"/>
      <c r="D26" s="4"/>
      <c r="E26" s="4">
        <f>Tabela134567891011[[#This Row],[Planowana praca przewozowa]]+Tabela134567891011[[#This Row],[Wzkm zlecone dodatkowo]]-Tabela134567891011[[#This Row],[Wzkm niewykonane]]</f>
        <v>362.64</v>
      </c>
      <c r="F26" s="5"/>
      <c r="G26" s="5"/>
      <c r="H26" s="5">
        <f>Tabela134567891011[[#This Row],[Planowana praca przewozowa]]*Tabela134567891011[[#This Row],[Stawka za wzkm]]</f>
        <v>0</v>
      </c>
      <c r="I26" s="5">
        <f>Tabela134567891011[[#This Row],[Kwota netto wynagrodzenia]]*0.08</f>
        <v>0</v>
      </c>
      <c r="J26" s="5">
        <f>Tabela134567891011[[#This Row],[Kwota netto wynagrodzenia]]+Tabela134567891011[[#This Row],[VAT 8%]]</f>
        <v>0</v>
      </c>
    </row>
    <row r="27" spans="1:10" s="6" customFormat="1" ht="18" customHeight="1" x14ac:dyDescent="0.3">
      <c r="A27" s="7">
        <v>46375</v>
      </c>
      <c r="B27" s="4">
        <v>103.32000000000001</v>
      </c>
      <c r="C27" s="4"/>
      <c r="D27" s="4"/>
      <c r="E27" s="4">
        <f>Tabela134567891011[[#This Row],[Planowana praca przewozowa]]+Tabela134567891011[[#This Row],[Wzkm zlecone dodatkowo]]-Tabela134567891011[[#This Row],[Wzkm niewykonane]]</f>
        <v>103.32000000000001</v>
      </c>
      <c r="F27" s="5"/>
      <c r="G27" s="5"/>
      <c r="H27" s="5">
        <f>Tabela134567891011[[#This Row],[Planowana praca przewozowa]]*Tabela134567891011[[#This Row],[Stawka za wzkm]]</f>
        <v>0</v>
      </c>
      <c r="I27" s="5">
        <f>Tabela134567891011[[#This Row],[Kwota netto wynagrodzenia]]*0.08</f>
        <v>0</v>
      </c>
      <c r="J27" s="5">
        <f>Tabela134567891011[[#This Row],[Kwota netto wynagrodzenia]]+Tabela134567891011[[#This Row],[VAT 8%]]</f>
        <v>0</v>
      </c>
    </row>
    <row r="28" spans="1:10" s="6" customFormat="1" ht="18" customHeight="1" x14ac:dyDescent="0.3">
      <c r="A28" s="7">
        <v>46376</v>
      </c>
      <c r="B28" s="4">
        <v>0</v>
      </c>
      <c r="C28" s="4"/>
      <c r="D28" s="4"/>
      <c r="E28" s="4">
        <f>Tabela134567891011[[#This Row],[Planowana praca przewozowa]]+Tabela134567891011[[#This Row],[Wzkm zlecone dodatkowo]]-Tabela134567891011[[#This Row],[Wzkm niewykonane]]</f>
        <v>0</v>
      </c>
      <c r="F28" s="5"/>
      <c r="G28" s="5"/>
      <c r="H28" s="5">
        <f>Tabela134567891011[[#This Row],[Planowana praca przewozowa]]*Tabela134567891011[[#This Row],[Stawka za wzkm]]</f>
        <v>0</v>
      </c>
      <c r="I28" s="5">
        <f>Tabela134567891011[[#This Row],[Kwota netto wynagrodzenia]]*0.08</f>
        <v>0</v>
      </c>
      <c r="J28" s="5">
        <f>Tabela134567891011[[#This Row],[Kwota netto wynagrodzenia]]+Tabela134567891011[[#This Row],[VAT 8%]]</f>
        <v>0</v>
      </c>
    </row>
    <row r="29" spans="1:10" s="6" customFormat="1" ht="18" customHeight="1" x14ac:dyDescent="0.3">
      <c r="A29" s="7">
        <v>46377</v>
      </c>
      <c r="B29" s="4">
        <v>362.64</v>
      </c>
      <c r="C29" s="4"/>
      <c r="D29" s="4"/>
      <c r="E29" s="4">
        <f>Tabela134567891011[[#This Row],[Planowana praca przewozowa]]+Tabela134567891011[[#This Row],[Wzkm zlecone dodatkowo]]-Tabela134567891011[[#This Row],[Wzkm niewykonane]]</f>
        <v>362.64</v>
      </c>
      <c r="F29" s="5"/>
      <c r="G29" s="5"/>
      <c r="H29" s="5">
        <f>Tabela134567891011[[#This Row],[Planowana praca przewozowa]]*Tabela134567891011[[#This Row],[Stawka za wzkm]]</f>
        <v>0</v>
      </c>
      <c r="I29" s="5">
        <f>Tabela134567891011[[#This Row],[Kwota netto wynagrodzenia]]*0.08</f>
        <v>0</v>
      </c>
      <c r="J29" s="5">
        <f>Tabela134567891011[[#This Row],[Kwota netto wynagrodzenia]]+Tabela134567891011[[#This Row],[VAT 8%]]</f>
        <v>0</v>
      </c>
    </row>
    <row r="30" spans="1:10" s="6" customFormat="1" ht="18" customHeight="1" x14ac:dyDescent="0.3">
      <c r="A30" s="7">
        <v>46378</v>
      </c>
      <c r="B30" s="4">
        <v>362.64</v>
      </c>
      <c r="C30" s="4"/>
      <c r="D30" s="4"/>
      <c r="E30" s="4">
        <f>Tabela134567891011[[#This Row],[Planowana praca przewozowa]]+Tabela134567891011[[#This Row],[Wzkm zlecone dodatkowo]]-Tabela134567891011[[#This Row],[Wzkm niewykonane]]</f>
        <v>362.64</v>
      </c>
      <c r="F30" s="5"/>
      <c r="G30" s="5"/>
      <c r="H30" s="5">
        <f>Tabela134567891011[[#This Row],[Planowana praca przewozowa]]*Tabela134567891011[[#This Row],[Stawka za wzkm]]</f>
        <v>0</v>
      </c>
      <c r="I30" s="5">
        <f>Tabela134567891011[[#This Row],[Kwota netto wynagrodzenia]]*0.08</f>
        <v>0</v>
      </c>
      <c r="J30" s="5">
        <f>Tabela134567891011[[#This Row],[Kwota netto wynagrodzenia]]+Tabela134567891011[[#This Row],[VAT 8%]]</f>
        <v>0</v>
      </c>
    </row>
    <row r="31" spans="1:10" s="6" customFormat="1" ht="18" customHeight="1" x14ac:dyDescent="0.3">
      <c r="A31" s="7">
        <v>46379</v>
      </c>
      <c r="B31" s="4">
        <v>270.08</v>
      </c>
      <c r="C31" s="4"/>
      <c r="D31" s="4"/>
      <c r="E31" s="4">
        <f>Tabela134567891011[[#This Row],[Planowana praca przewozowa]]+Tabela134567891011[[#This Row],[Wzkm zlecone dodatkowo]]-Tabela134567891011[[#This Row],[Wzkm niewykonane]]</f>
        <v>270.08</v>
      </c>
      <c r="F31" s="5"/>
      <c r="G31" s="5"/>
      <c r="H31" s="5">
        <f>Tabela134567891011[[#This Row],[Planowana praca przewozowa]]*Tabela134567891011[[#This Row],[Stawka za wzkm]]</f>
        <v>0</v>
      </c>
      <c r="I31" s="5">
        <f>Tabela134567891011[[#This Row],[Kwota netto wynagrodzenia]]*0.08</f>
        <v>0</v>
      </c>
      <c r="J31" s="5">
        <f>Tabela134567891011[[#This Row],[Kwota netto wynagrodzenia]]+Tabela134567891011[[#This Row],[VAT 8%]]</f>
        <v>0</v>
      </c>
    </row>
    <row r="32" spans="1:10" s="6" customFormat="1" ht="18" customHeight="1" x14ac:dyDescent="0.3">
      <c r="A32" s="7">
        <v>46380</v>
      </c>
      <c r="B32" s="4">
        <v>0</v>
      </c>
      <c r="C32" s="4"/>
      <c r="D32" s="4"/>
      <c r="E32" s="4">
        <f>Tabela134567891011[[#This Row],[Planowana praca przewozowa]]+Tabela134567891011[[#This Row],[Wzkm zlecone dodatkowo]]-Tabela134567891011[[#This Row],[Wzkm niewykonane]]</f>
        <v>0</v>
      </c>
      <c r="F32" s="5"/>
      <c r="G32" s="5"/>
      <c r="H32" s="5">
        <f>Tabela134567891011[[#This Row],[Planowana praca przewozowa]]*Tabela134567891011[[#This Row],[Stawka za wzkm]]</f>
        <v>0</v>
      </c>
      <c r="I32" s="5">
        <f>Tabela134567891011[[#This Row],[Kwota netto wynagrodzenia]]*0.08</f>
        <v>0</v>
      </c>
      <c r="J32" s="5">
        <f>Tabela134567891011[[#This Row],[Kwota netto wynagrodzenia]]+Tabela134567891011[[#This Row],[VAT 8%]]</f>
        <v>0</v>
      </c>
    </row>
    <row r="33" spans="1:10" s="6" customFormat="1" ht="18" customHeight="1" x14ac:dyDescent="0.3">
      <c r="A33" s="7">
        <v>46381</v>
      </c>
      <c r="B33" s="4">
        <v>0</v>
      </c>
      <c r="C33" s="4"/>
      <c r="D33" s="4"/>
      <c r="E33" s="4">
        <f>Tabela134567891011[[#This Row],[Planowana praca przewozowa]]+Tabela134567891011[[#This Row],[Wzkm zlecone dodatkowo]]-Tabela134567891011[[#This Row],[Wzkm niewykonane]]</f>
        <v>0</v>
      </c>
      <c r="F33" s="5"/>
      <c r="G33" s="5"/>
      <c r="H33" s="5">
        <f>Tabela134567891011[[#This Row],[Planowana praca przewozowa]]*Tabela134567891011[[#This Row],[Stawka za wzkm]]</f>
        <v>0</v>
      </c>
      <c r="I33" s="5">
        <f>Tabela134567891011[[#This Row],[Kwota netto wynagrodzenia]]*0.08</f>
        <v>0</v>
      </c>
      <c r="J33" s="5">
        <f>Tabela134567891011[[#This Row],[Kwota netto wynagrodzenia]]+Tabela134567891011[[#This Row],[VAT 8%]]</f>
        <v>0</v>
      </c>
    </row>
    <row r="34" spans="1:10" s="6" customFormat="1" ht="18" customHeight="1" x14ac:dyDescent="0.3">
      <c r="A34" s="7">
        <v>46382</v>
      </c>
      <c r="B34" s="4">
        <v>0</v>
      </c>
      <c r="C34" s="4"/>
      <c r="D34" s="4"/>
      <c r="E34" s="4">
        <f>Tabela134567891011[[#This Row],[Planowana praca przewozowa]]+Tabela134567891011[[#This Row],[Wzkm zlecone dodatkowo]]-Tabela134567891011[[#This Row],[Wzkm niewykonane]]</f>
        <v>0</v>
      </c>
      <c r="F34" s="5"/>
      <c r="G34" s="5"/>
      <c r="H34" s="5">
        <f>Tabela134567891011[[#This Row],[Planowana praca przewozowa]]*Tabela134567891011[[#This Row],[Stawka za wzkm]]</f>
        <v>0</v>
      </c>
      <c r="I34" s="5">
        <f>Tabela134567891011[[#This Row],[Kwota netto wynagrodzenia]]*0.08</f>
        <v>0</v>
      </c>
      <c r="J34" s="5">
        <f>Tabela134567891011[[#This Row],[Kwota netto wynagrodzenia]]+Tabela134567891011[[#This Row],[VAT 8%]]</f>
        <v>0</v>
      </c>
    </row>
    <row r="35" spans="1:10" s="6" customFormat="1" ht="18" customHeight="1" x14ac:dyDescent="0.3">
      <c r="A35" s="7">
        <v>46383</v>
      </c>
      <c r="B35" s="4">
        <v>0</v>
      </c>
      <c r="C35" s="4"/>
      <c r="D35" s="4"/>
      <c r="E35" s="4">
        <f>Tabela134567891011[[#This Row],[Planowana praca przewozowa]]+Tabela134567891011[[#This Row],[Wzkm zlecone dodatkowo]]-Tabela134567891011[[#This Row],[Wzkm niewykonane]]</f>
        <v>0</v>
      </c>
      <c r="F35" s="5"/>
      <c r="G35" s="5"/>
      <c r="H35" s="5">
        <f>Tabela134567891011[[#This Row],[Planowana praca przewozowa]]*Tabela134567891011[[#This Row],[Stawka za wzkm]]</f>
        <v>0</v>
      </c>
      <c r="I35" s="5">
        <f>Tabela134567891011[[#This Row],[Kwota netto wynagrodzenia]]*0.08</f>
        <v>0</v>
      </c>
      <c r="J35" s="5">
        <f>Tabela134567891011[[#This Row],[Kwota netto wynagrodzenia]]+Tabela134567891011[[#This Row],[VAT 8%]]</f>
        <v>0</v>
      </c>
    </row>
    <row r="36" spans="1:10" s="6" customFormat="1" ht="18" customHeight="1" x14ac:dyDescent="0.3">
      <c r="A36" s="7">
        <v>46384</v>
      </c>
      <c r="B36" s="4">
        <v>270.08</v>
      </c>
      <c r="C36" s="4"/>
      <c r="D36" s="4"/>
      <c r="E36" s="4">
        <f>Tabela134567891011[[#This Row],[Planowana praca przewozowa]]+Tabela134567891011[[#This Row],[Wzkm zlecone dodatkowo]]-Tabela134567891011[[#This Row],[Wzkm niewykonane]]</f>
        <v>270.08</v>
      </c>
      <c r="F36" s="5"/>
      <c r="G36" s="5"/>
      <c r="H36" s="5">
        <f>Tabela134567891011[[#This Row],[Planowana praca przewozowa]]*Tabela134567891011[[#This Row],[Stawka za wzkm]]</f>
        <v>0</v>
      </c>
      <c r="I36" s="5">
        <f>Tabela134567891011[[#This Row],[Kwota netto wynagrodzenia]]*0.08</f>
        <v>0</v>
      </c>
      <c r="J36" s="5">
        <f>Tabela134567891011[[#This Row],[Kwota netto wynagrodzenia]]+Tabela134567891011[[#This Row],[VAT 8%]]</f>
        <v>0</v>
      </c>
    </row>
    <row r="37" spans="1:10" s="6" customFormat="1" ht="18" customHeight="1" x14ac:dyDescent="0.3">
      <c r="A37" s="7">
        <v>46385</v>
      </c>
      <c r="B37" s="4">
        <v>270.08</v>
      </c>
      <c r="C37" s="4"/>
      <c r="D37" s="4"/>
      <c r="E37" s="4">
        <f>Tabela134567891011[[#This Row],[Planowana praca przewozowa]]+Tabela134567891011[[#This Row],[Wzkm zlecone dodatkowo]]-Tabela134567891011[[#This Row],[Wzkm niewykonane]]</f>
        <v>270.08</v>
      </c>
      <c r="F37" s="5"/>
      <c r="G37" s="5"/>
      <c r="H37" s="5">
        <f>Tabela134567891011[[#This Row],[Planowana praca przewozowa]]*Tabela134567891011[[#This Row],[Stawka za wzkm]]</f>
        <v>0</v>
      </c>
      <c r="I37" s="5">
        <f>Tabela134567891011[[#This Row],[Kwota netto wynagrodzenia]]*0.08</f>
        <v>0</v>
      </c>
      <c r="J37" s="5">
        <f>Tabela134567891011[[#This Row],[Kwota netto wynagrodzenia]]+Tabela134567891011[[#This Row],[VAT 8%]]</f>
        <v>0</v>
      </c>
    </row>
    <row r="38" spans="1:10" s="6" customFormat="1" ht="18" customHeight="1" x14ac:dyDescent="0.3">
      <c r="A38" s="7">
        <v>46386</v>
      </c>
      <c r="B38" s="4">
        <v>270.08</v>
      </c>
      <c r="C38" s="4"/>
      <c r="D38" s="4"/>
      <c r="E38" s="4">
        <f>Tabela134567891011[[#This Row],[Planowana praca przewozowa]]+Tabela134567891011[[#This Row],[Wzkm zlecone dodatkowo]]-Tabela134567891011[[#This Row],[Wzkm niewykonane]]</f>
        <v>270.08</v>
      </c>
      <c r="F38" s="5"/>
      <c r="G38" s="5"/>
      <c r="H38" s="5">
        <f>Tabela134567891011[[#This Row],[Planowana praca przewozowa]]*Tabela134567891011[[#This Row],[Stawka za wzkm]]</f>
        <v>0</v>
      </c>
      <c r="I38" s="5">
        <f>Tabela134567891011[[#This Row],[Kwota netto wynagrodzenia]]*0.08</f>
        <v>0</v>
      </c>
      <c r="J38" s="5">
        <f>Tabela134567891011[[#This Row],[Kwota netto wynagrodzenia]]+Tabela134567891011[[#This Row],[VAT 8%]]</f>
        <v>0</v>
      </c>
    </row>
    <row r="39" spans="1:10" s="6" customFormat="1" ht="18" customHeight="1" x14ac:dyDescent="0.3">
      <c r="A39" s="7">
        <v>46387</v>
      </c>
      <c r="B39" s="4">
        <v>103.32000000000001</v>
      </c>
      <c r="C39" s="4"/>
      <c r="D39" s="4"/>
      <c r="E39" s="4">
        <f>Tabela134567891011[[#This Row],[Planowana praca przewozowa]]+Tabela134567891011[[#This Row],[Wzkm zlecone dodatkowo]]-Tabela134567891011[[#This Row],[Wzkm niewykonane]]</f>
        <v>103.32000000000001</v>
      </c>
      <c r="F39" s="5"/>
      <c r="G39" s="5"/>
      <c r="H39" s="5">
        <f>Tabela134567891011[[#This Row],[Planowana praca przewozowa]]*Tabela134567891011[[#This Row],[Stawka za wzkm]]</f>
        <v>0</v>
      </c>
      <c r="I39" s="5">
        <f>Tabela134567891011[[#This Row],[Kwota netto wynagrodzenia]]*0.08</f>
        <v>0</v>
      </c>
      <c r="J39" s="5">
        <f>Tabela134567891011[[#This Row],[Kwota netto wynagrodzenia]]+Tabela134567891011[[#This Row],[VAT 8%]]</f>
        <v>0</v>
      </c>
    </row>
    <row r="40" spans="1:10" s="6" customFormat="1" ht="30" customHeight="1" x14ac:dyDescent="0.3">
      <c r="A40" s="3" t="s">
        <v>15</v>
      </c>
      <c r="B40" s="12">
        <f>SUBTOTAL(109,Tabela134567891011[Planowana praca przewozowa])</f>
        <v>7295.84</v>
      </c>
      <c r="C40" s="12">
        <f>SUBTOTAL(109,Tabela134567891011[Wzkm zlecone dodatkowo])</f>
        <v>0</v>
      </c>
      <c r="D40" s="12">
        <f>SUBTOTAL(109,Tabela134567891011[Wzkm niewykonane])</f>
        <v>0</v>
      </c>
      <c r="E40" s="12">
        <f>SUBTOTAL(109,Tabela134567891011[Wzkm wykonane łącznie])</f>
        <v>7295.84</v>
      </c>
      <c r="F40" s="13"/>
      <c r="G40" s="13">
        <f>SUBTOTAL(109,Tabela134567891011[Kary i potrącenia])</f>
        <v>0</v>
      </c>
      <c r="H40" s="13">
        <f>SUBTOTAL(109,Tabela134567891011[Kwota netto wynagrodzenia])</f>
        <v>0</v>
      </c>
      <c r="I40" s="13">
        <f>SUBTOTAL(109,Tabela134567891011[VAT 8%])</f>
        <v>0</v>
      </c>
      <c r="J40" s="13">
        <f>SUBTOTAL(109,Tabela134567891011[Wynagrodzenie brutto])</f>
        <v>0</v>
      </c>
    </row>
  </sheetData>
  <mergeCells count="2">
    <mergeCell ref="H1:I4"/>
    <mergeCell ref="A6:J6"/>
  </mergeCells>
  <pageMargins left="0.19685039370078741" right="0.19685039370078741" top="0.39370078740157483" bottom="0.39370078740157483" header="0" footer="0"/>
  <pageSetup paperSize="9" scale="75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AA0D-FD51-4003-B5EB-80814733A308}">
  <sheetPr>
    <pageSetUpPr fitToPage="1"/>
  </sheetPr>
  <dimension ref="A1:K40"/>
  <sheetViews>
    <sheetView zoomScaleNormal="100" workbookViewId="0">
      <selection activeCell="A7" sqref="A7"/>
    </sheetView>
  </sheetViews>
  <sheetFormatPr defaultRowHeight="14.4" x14ac:dyDescent="0.3"/>
  <cols>
    <col min="1" max="1" width="11.77734375" style="8" customWidth="1"/>
    <col min="2" max="7" width="12.77734375" customWidth="1"/>
    <col min="8" max="8" width="15.77734375" customWidth="1"/>
    <col min="9" max="9" width="12.77734375" customWidth="1"/>
    <col min="10" max="10" width="15.77734375" customWidth="1"/>
  </cols>
  <sheetData>
    <row r="1" spans="1:11" ht="21.6" customHeight="1" x14ac:dyDescent="0.3">
      <c r="A1" s="9" t="s">
        <v>0</v>
      </c>
      <c r="B1" t="s">
        <v>3</v>
      </c>
      <c r="H1" s="17" t="s">
        <v>16</v>
      </c>
      <c r="I1" s="17"/>
    </row>
    <row r="2" spans="1:11" ht="21.6" customHeight="1" x14ac:dyDescent="0.3">
      <c r="A2" s="9" t="s">
        <v>1</v>
      </c>
      <c r="B2" t="s">
        <v>3</v>
      </c>
      <c r="H2" s="17"/>
      <c r="I2" s="17"/>
    </row>
    <row r="3" spans="1:11" ht="21.6" customHeight="1" x14ac:dyDescent="0.3">
      <c r="A3" s="9" t="s">
        <v>2</v>
      </c>
      <c r="B3" t="s">
        <v>4</v>
      </c>
      <c r="H3" s="17"/>
      <c r="I3" s="17"/>
    </row>
    <row r="4" spans="1:11" x14ac:dyDescent="0.3">
      <c r="H4" s="17"/>
      <c r="I4" s="17"/>
    </row>
    <row r="5" spans="1:11" ht="19.8" customHeight="1" x14ac:dyDescent="0.3">
      <c r="H5" s="10"/>
      <c r="I5" s="10"/>
    </row>
    <row r="6" spans="1:11" ht="53.4" customHeight="1" x14ac:dyDescent="0.3">
      <c r="A6" s="16" t="s">
        <v>22</v>
      </c>
      <c r="B6" s="16"/>
      <c r="C6" s="16"/>
      <c r="D6" s="16"/>
      <c r="E6" s="16"/>
      <c r="F6" s="16"/>
      <c r="G6" s="16"/>
      <c r="H6" s="16"/>
      <c r="I6" s="16"/>
      <c r="J6" s="16"/>
    </row>
    <row r="8" spans="1:11" ht="45.6" customHeight="1" x14ac:dyDescent="0.3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11" t="s">
        <v>14</v>
      </c>
      <c r="K8" s="1"/>
    </row>
    <row r="9" spans="1:11" s="6" customFormat="1" ht="18" customHeight="1" x14ac:dyDescent="0.3">
      <c r="A9" s="7">
        <v>46023</v>
      </c>
      <c r="B9" s="14">
        <v>0</v>
      </c>
      <c r="C9" s="4"/>
      <c r="D9" s="4"/>
      <c r="E9" s="4">
        <f>Tabela13456789101112[[#This Row],[Planowana praca przewozowa]]+Tabela13456789101112[[#This Row],[Wzkm zlecone dodatkowo]]-Tabela13456789101112[[#This Row],[Wzkm niewykonane]]</f>
        <v>0</v>
      </c>
      <c r="F9" s="5"/>
      <c r="G9" s="5"/>
      <c r="H9" s="5">
        <f>Tabela13456789101112[[#This Row],[Planowana praca przewozowa]]*Tabela13456789101112[[#This Row],[Stawka za wzkm]]</f>
        <v>0</v>
      </c>
      <c r="I9" s="5">
        <f>Tabela13456789101112[[#This Row],[Kwota netto wynagrodzenia]]*0.08</f>
        <v>0</v>
      </c>
      <c r="J9" s="5">
        <f>Tabela13456789101112[[#This Row],[Kwota netto wynagrodzenia]]+Tabela13456789101112[[#This Row],[VAT 8%]]</f>
        <v>0</v>
      </c>
    </row>
    <row r="10" spans="1:11" s="6" customFormat="1" ht="18" customHeight="1" x14ac:dyDescent="0.3">
      <c r="A10" s="7">
        <v>46024</v>
      </c>
      <c r="B10" s="14">
        <v>103.32000000000001</v>
      </c>
      <c r="C10" s="4"/>
      <c r="D10" s="4"/>
      <c r="E10" s="4">
        <f>Tabela13456789101112[[#This Row],[Planowana praca przewozowa]]+Tabela13456789101112[[#This Row],[Wzkm zlecone dodatkowo]]-Tabela13456789101112[[#This Row],[Wzkm niewykonane]]</f>
        <v>103.32000000000001</v>
      </c>
      <c r="F10" s="5"/>
      <c r="G10" s="5"/>
      <c r="H10" s="5">
        <f>Tabela13456789101112[[#This Row],[Planowana praca przewozowa]]*Tabela13456789101112[[#This Row],[Stawka za wzkm]]</f>
        <v>0</v>
      </c>
      <c r="I10" s="5">
        <f>Tabela13456789101112[[#This Row],[Kwota netto wynagrodzenia]]*0.08</f>
        <v>0</v>
      </c>
      <c r="J10" s="5">
        <f>Tabela13456789101112[[#This Row],[Kwota netto wynagrodzenia]]+Tabela13456789101112[[#This Row],[VAT 8%]]</f>
        <v>0</v>
      </c>
    </row>
    <row r="11" spans="1:11" s="6" customFormat="1" ht="18" customHeight="1" x14ac:dyDescent="0.3">
      <c r="A11" s="7">
        <v>46025</v>
      </c>
      <c r="B11" s="14">
        <v>0</v>
      </c>
      <c r="C11" s="4"/>
      <c r="D11" s="4"/>
      <c r="E11" s="4">
        <f>Tabela13456789101112[[#This Row],[Planowana praca przewozowa]]+Tabela13456789101112[[#This Row],[Wzkm zlecone dodatkowo]]-Tabela13456789101112[[#This Row],[Wzkm niewykonane]]</f>
        <v>0</v>
      </c>
      <c r="F11" s="5"/>
      <c r="G11" s="5"/>
      <c r="H11" s="5">
        <f>Tabela13456789101112[[#This Row],[Planowana praca przewozowa]]*Tabela13456789101112[[#This Row],[Stawka za wzkm]]</f>
        <v>0</v>
      </c>
      <c r="I11" s="5">
        <f>Tabela13456789101112[[#This Row],[Kwota netto wynagrodzenia]]*0.08</f>
        <v>0</v>
      </c>
      <c r="J11" s="5">
        <f>Tabela13456789101112[[#This Row],[Kwota netto wynagrodzenia]]+Tabela13456789101112[[#This Row],[VAT 8%]]</f>
        <v>0</v>
      </c>
    </row>
    <row r="12" spans="1:11" s="6" customFormat="1" ht="18" customHeight="1" x14ac:dyDescent="0.3">
      <c r="A12" s="7">
        <v>46026</v>
      </c>
      <c r="B12" s="15">
        <v>362.64</v>
      </c>
      <c r="C12" s="4"/>
      <c r="D12" s="4"/>
      <c r="E12" s="4">
        <f>Tabela13456789101112[[#This Row],[Planowana praca przewozowa]]+Tabela13456789101112[[#This Row],[Wzkm zlecone dodatkowo]]-Tabela13456789101112[[#This Row],[Wzkm niewykonane]]</f>
        <v>362.64</v>
      </c>
      <c r="F12" s="5"/>
      <c r="G12" s="5"/>
      <c r="H12" s="5">
        <f>Tabela13456789101112[[#This Row],[Planowana praca przewozowa]]*Tabela13456789101112[[#This Row],[Stawka za wzkm]]</f>
        <v>0</v>
      </c>
      <c r="I12" s="5">
        <f>Tabela13456789101112[[#This Row],[Kwota netto wynagrodzenia]]*0.08</f>
        <v>0</v>
      </c>
      <c r="J12" s="5">
        <f>Tabela13456789101112[[#This Row],[Kwota netto wynagrodzenia]]+Tabela13456789101112[[#This Row],[VAT 8%]]</f>
        <v>0</v>
      </c>
    </row>
    <row r="13" spans="1:11" s="6" customFormat="1" ht="18" customHeight="1" x14ac:dyDescent="0.3">
      <c r="A13" s="7">
        <v>46027</v>
      </c>
      <c r="B13" s="15">
        <v>362.64</v>
      </c>
      <c r="C13" s="4"/>
      <c r="D13" s="4"/>
      <c r="E13" s="4">
        <f>Tabela13456789101112[[#This Row],[Planowana praca przewozowa]]+Tabela13456789101112[[#This Row],[Wzkm zlecone dodatkowo]]-Tabela13456789101112[[#This Row],[Wzkm niewykonane]]</f>
        <v>362.64</v>
      </c>
      <c r="F13" s="5"/>
      <c r="G13" s="5"/>
      <c r="H13" s="5">
        <f>Tabela13456789101112[[#This Row],[Planowana praca przewozowa]]*Tabela13456789101112[[#This Row],[Stawka za wzkm]]</f>
        <v>0</v>
      </c>
      <c r="I13" s="5">
        <f>Tabela13456789101112[[#This Row],[Kwota netto wynagrodzenia]]*0.08</f>
        <v>0</v>
      </c>
      <c r="J13" s="5">
        <f>Tabela13456789101112[[#This Row],[Kwota netto wynagrodzenia]]+Tabela13456789101112[[#This Row],[VAT 8%]]</f>
        <v>0</v>
      </c>
    </row>
    <row r="14" spans="1:11" s="6" customFormat="1" ht="18" customHeight="1" x14ac:dyDescent="0.3">
      <c r="A14" s="7">
        <v>46028</v>
      </c>
      <c r="B14" s="14">
        <v>0</v>
      </c>
      <c r="C14" s="4"/>
      <c r="D14" s="4"/>
      <c r="E14" s="4">
        <f>Tabela13456789101112[[#This Row],[Planowana praca przewozowa]]+Tabela13456789101112[[#This Row],[Wzkm zlecone dodatkowo]]-Tabela13456789101112[[#This Row],[Wzkm niewykonane]]</f>
        <v>0</v>
      </c>
      <c r="F14" s="5"/>
      <c r="G14" s="5"/>
      <c r="H14" s="5">
        <f>Tabela13456789101112[[#This Row],[Planowana praca przewozowa]]*Tabela13456789101112[[#This Row],[Stawka za wzkm]]</f>
        <v>0</v>
      </c>
      <c r="I14" s="5">
        <f>Tabela13456789101112[[#This Row],[Kwota netto wynagrodzenia]]*0.08</f>
        <v>0</v>
      </c>
      <c r="J14" s="5">
        <f>Tabela13456789101112[[#This Row],[Kwota netto wynagrodzenia]]+Tabela13456789101112[[#This Row],[VAT 8%]]</f>
        <v>0</v>
      </c>
    </row>
    <row r="15" spans="1:11" s="6" customFormat="1" ht="18" customHeight="1" x14ac:dyDescent="0.3">
      <c r="A15" s="7">
        <v>46029</v>
      </c>
      <c r="B15" s="15">
        <v>362.64</v>
      </c>
      <c r="C15" s="4"/>
      <c r="D15" s="4"/>
      <c r="E15" s="4">
        <f>Tabela13456789101112[[#This Row],[Planowana praca przewozowa]]+Tabela13456789101112[[#This Row],[Wzkm zlecone dodatkowo]]-Tabela13456789101112[[#This Row],[Wzkm niewykonane]]</f>
        <v>362.64</v>
      </c>
      <c r="F15" s="5"/>
      <c r="G15" s="5"/>
      <c r="H15" s="5">
        <f>Tabela13456789101112[[#This Row],[Planowana praca przewozowa]]*Tabela13456789101112[[#This Row],[Stawka za wzkm]]</f>
        <v>0</v>
      </c>
      <c r="I15" s="5">
        <f>Tabela13456789101112[[#This Row],[Kwota netto wynagrodzenia]]*0.08</f>
        <v>0</v>
      </c>
      <c r="J15" s="5">
        <f>Tabela13456789101112[[#This Row],[Kwota netto wynagrodzenia]]+Tabela13456789101112[[#This Row],[VAT 8%]]</f>
        <v>0</v>
      </c>
    </row>
    <row r="16" spans="1:11" s="6" customFormat="1" ht="18" customHeight="1" x14ac:dyDescent="0.3">
      <c r="A16" s="7">
        <v>46030</v>
      </c>
      <c r="B16" s="15">
        <v>362.64</v>
      </c>
      <c r="C16" s="4"/>
      <c r="D16" s="4"/>
      <c r="E16" s="4">
        <f>Tabela13456789101112[[#This Row],[Planowana praca przewozowa]]+Tabela13456789101112[[#This Row],[Wzkm zlecone dodatkowo]]-Tabela13456789101112[[#This Row],[Wzkm niewykonane]]</f>
        <v>362.64</v>
      </c>
      <c r="F16" s="5"/>
      <c r="G16" s="5"/>
      <c r="H16" s="5">
        <f>Tabela13456789101112[[#This Row],[Planowana praca przewozowa]]*Tabela13456789101112[[#This Row],[Stawka za wzkm]]</f>
        <v>0</v>
      </c>
      <c r="I16" s="5">
        <f>Tabela13456789101112[[#This Row],[Kwota netto wynagrodzenia]]*0.08</f>
        <v>0</v>
      </c>
      <c r="J16" s="5">
        <f>Tabela13456789101112[[#This Row],[Kwota netto wynagrodzenia]]+Tabela13456789101112[[#This Row],[VAT 8%]]</f>
        <v>0</v>
      </c>
    </row>
    <row r="17" spans="1:10" s="6" customFormat="1" ht="18" customHeight="1" x14ac:dyDescent="0.3">
      <c r="A17" s="7">
        <v>46031</v>
      </c>
      <c r="B17" s="14">
        <v>103.32000000000001</v>
      </c>
      <c r="C17" s="4"/>
      <c r="D17" s="4"/>
      <c r="E17" s="4">
        <f>Tabela13456789101112[[#This Row],[Planowana praca przewozowa]]+Tabela13456789101112[[#This Row],[Wzkm zlecone dodatkowo]]-Tabela13456789101112[[#This Row],[Wzkm niewykonane]]</f>
        <v>103.32000000000001</v>
      </c>
      <c r="F17" s="5"/>
      <c r="G17" s="5"/>
      <c r="H17" s="5">
        <f>Tabela13456789101112[[#This Row],[Planowana praca przewozowa]]*Tabela13456789101112[[#This Row],[Stawka za wzkm]]</f>
        <v>0</v>
      </c>
      <c r="I17" s="5">
        <f>Tabela13456789101112[[#This Row],[Kwota netto wynagrodzenia]]*0.08</f>
        <v>0</v>
      </c>
      <c r="J17" s="5">
        <f>Tabela13456789101112[[#This Row],[Kwota netto wynagrodzenia]]+Tabela13456789101112[[#This Row],[VAT 8%]]</f>
        <v>0</v>
      </c>
    </row>
    <row r="18" spans="1:10" s="6" customFormat="1" ht="18" customHeight="1" x14ac:dyDescent="0.3">
      <c r="A18" s="7">
        <v>46032</v>
      </c>
      <c r="B18" s="14">
        <v>0</v>
      </c>
      <c r="C18" s="4"/>
      <c r="D18" s="4"/>
      <c r="E18" s="4">
        <f>Tabela13456789101112[[#This Row],[Planowana praca przewozowa]]+Tabela13456789101112[[#This Row],[Wzkm zlecone dodatkowo]]-Tabela13456789101112[[#This Row],[Wzkm niewykonane]]</f>
        <v>0</v>
      </c>
      <c r="F18" s="5"/>
      <c r="G18" s="5"/>
      <c r="H18" s="5">
        <f>Tabela13456789101112[[#This Row],[Planowana praca przewozowa]]*Tabela13456789101112[[#This Row],[Stawka za wzkm]]</f>
        <v>0</v>
      </c>
      <c r="I18" s="5">
        <f>Tabela13456789101112[[#This Row],[Kwota netto wynagrodzenia]]*0.08</f>
        <v>0</v>
      </c>
      <c r="J18" s="5">
        <f>Tabela13456789101112[[#This Row],[Kwota netto wynagrodzenia]]+Tabela13456789101112[[#This Row],[VAT 8%]]</f>
        <v>0</v>
      </c>
    </row>
    <row r="19" spans="1:10" s="6" customFormat="1" ht="18" customHeight="1" x14ac:dyDescent="0.3">
      <c r="A19" s="7">
        <v>46033</v>
      </c>
      <c r="B19" s="15">
        <v>362.64</v>
      </c>
      <c r="C19" s="4"/>
      <c r="D19" s="4"/>
      <c r="E19" s="4">
        <f>Tabela13456789101112[[#This Row],[Planowana praca przewozowa]]+Tabela13456789101112[[#This Row],[Wzkm zlecone dodatkowo]]-Tabela13456789101112[[#This Row],[Wzkm niewykonane]]</f>
        <v>362.64</v>
      </c>
      <c r="F19" s="5"/>
      <c r="G19" s="5"/>
      <c r="H19" s="5">
        <f>Tabela13456789101112[[#This Row],[Planowana praca przewozowa]]*Tabela13456789101112[[#This Row],[Stawka za wzkm]]</f>
        <v>0</v>
      </c>
      <c r="I19" s="5">
        <f>Tabela13456789101112[[#This Row],[Kwota netto wynagrodzenia]]*0.08</f>
        <v>0</v>
      </c>
      <c r="J19" s="5">
        <f>Tabela13456789101112[[#This Row],[Kwota netto wynagrodzenia]]+Tabela13456789101112[[#This Row],[VAT 8%]]</f>
        <v>0</v>
      </c>
    </row>
    <row r="20" spans="1:10" s="6" customFormat="1" ht="18" customHeight="1" x14ac:dyDescent="0.3">
      <c r="A20" s="7">
        <v>46034</v>
      </c>
      <c r="B20" s="15">
        <v>362.64</v>
      </c>
      <c r="C20" s="4"/>
      <c r="D20" s="4"/>
      <c r="E20" s="4">
        <f>Tabela13456789101112[[#This Row],[Planowana praca przewozowa]]+Tabela13456789101112[[#This Row],[Wzkm zlecone dodatkowo]]-Tabela13456789101112[[#This Row],[Wzkm niewykonane]]</f>
        <v>362.64</v>
      </c>
      <c r="F20" s="5"/>
      <c r="G20" s="5"/>
      <c r="H20" s="5">
        <f>Tabela13456789101112[[#This Row],[Planowana praca przewozowa]]*Tabela13456789101112[[#This Row],[Stawka za wzkm]]</f>
        <v>0</v>
      </c>
      <c r="I20" s="5">
        <f>Tabela13456789101112[[#This Row],[Kwota netto wynagrodzenia]]*0.08</f>
        <v>0</v>
      </c>
      <c r="J20" s="5">
        <f>Tabela13456789101112[[#This Row],[Kwota netto wynagrodzenia]]+Tabela13456789101112[[#This Row],[VAT 8%]]</f>
        <v>0</v>
      </c>
    </row>
    <row r="21" spans="1:10" s="6" customFormat="1" ht="18" customHeight="1" x14ac:dyDescent="0.3">
      <c r="A21" s="7">
        <v>46035</v>
      </c>
      <c r="B21" s="15">
        <v>362.64</v>
      </c>
      <c r="C21" s="4"/>
      <c r="D21" s="4"/>
      <c r="E21" s="4">
        <f>Tabela13456789101112[[#This Row],[Planowana praca przewozowa]]+Tabela13456789101112[[#This Row],[Wzkm zlecone dodatkowo]]-Tabela13456789101112[[#This Row],[Wzkm niewykonane]]</f>
        <v>362.64</v>
      </c>
      <c r="F21" s="5"/>
      <c r="G21" s="5"/>
      <c r="H21" s="5">
        <f>Tabela13456789101112[[#This Row],[Planowana praca przewozowa]]*Tabela13456789101112[[#This Row],[Stawka za wzkm]]</f>
        <v>0</v>
      </c>
      <c r="I21" s="5">
        <f>Tabela13456789101112[[#This Row],[Kwota netto wynagrodzenia]]*0.08</f>
        <v>0</v>
      </c>
      <c r="J21" s="5">
        <f>Tabela13456789101112[[#This Row],[Kwota netto wynagrodzenia]]+Tabela13456789101112[[#This Row],[VAT 8%]]</f>
        <v>0</v>
      </c>
    </row>
    <row r="22" spans="1:10" s="6" customFormat="1" ht="18" customHeight="1" x14ac:dyDescent="0.3">
      <c r="A22" s="7">
        <v>46036</v>
      </c>
      <c r="B22" s="15">
        <v>362.64</v>
      </c>
      <c r="C22" s="4"/>
      <c r="D22" s="4"/>
      <c r="E22" s="4">
        <f>Tabela13456789101112[[#This Row],[Planowana praca przewozowa]]+Tabela13456789101112[[#This Row],[Wzkm zlecone dodatkowo]]-Tabela13456789101112[[#This Row],[Wzkm niewykonane]]</f>
        <v>362.64</v>
      </c>
      <c r="F22" s="5"/>
      <c r="G22" s="5"/>
      <c r="H22" s="5">
        <f>Tabela13456789101112[[#This Row],[Planowana praca przewozowa]]*Tabela13456789101112[[#This Row],[Stawka za wzkm]]</f>
        <v>0</v>
      </c>
      <c r="I22" s="5">
        <f>Tabela13456789101112[[#This Row],[Kwota netto wynagrodzenia]]*0.08</f>
        <v>0</v>
      </c>
      <c r="J22" s="5">
        <f>Tabela13456789101112[[#This Row],[Kwota netto wynagrodzenia]]+Tabela13456789101112[[#This Row],[VAT 8%]]</f>
        <v>0</v>
      </c>
    </row>
    <row r="23" spans="1:10" s="6" customFormat="1" ht="18" customHeight="1" x14ac:dyDescent="0.3">
      <c r="A23" s="7">
        <v>46037</v>
      </c>
      <c r="B23" s="15">
        <v>362.64</v>
      </c>
      <c r="C23" s="4"/>
      <c r="D23" s="4"/>
      <c r="E23" s="4">
        <f>Tabela13456789101112[[#This Row],[Planowana praca przewozowa]]+Tabela13456789101112[[#This Row],[Wzkm zlecone dodatkowo]]-Tabela13456789101112[[#This Row],[Wzkm niewykonane]]</f>
        <v>362.64</v>
      </c>
      <c r="F23" s="5"/>
      <c r="G23" s="5"/>
      <c r="H23" s="5">
        <f>Tabela13456789101112[[#This Row],[Planowana praca przewozowa]]*Tabela13456789101112[[#This Row],[Stawka za wzkm]]</f>
        <v>0</v>
      </c>
      <c r="I23" s="5">
        <f>Tabela13456789101112[[#This Row],[Kwota netto wynagrodzenia]]*0.08</f>
        <v>0</v>
      </c>
      <c r="J23" s="5">
        <f>Tabela13456789101112[[#This Row],[Kwota netto wynagrodzenia]]+Tabela13456789101112[[#This Row],[VAT 8%]]</f>
        <v>0</v>
      </c>
    </row>
    <row r="24" spans="1:10" s="6" customFormat="1" ht="18" customHeight="1" x14ac:dyDescent="0.3">
      <c r="A24" s="7">
        <v>46038</v>
      </c>
      <c r="B24" s="14">
        <v>103.32000000000001</v>
      </c>
      <c r="C24" s="4"/>
      <c r="D24" s="4"/>
      <c r="E24" s="4">
        <f>Tabela13456789101112[[#This Row],[Planowana praca przewozowa]]+Tabela13456789101112[[#This Row],[Wzkm zlecone dodatkowo]]-Tabela13456789101112[[#This Row],[Wzkm niewykonane]]</f>
        <v>103.32000000000001</v>
      </c>
      <c r="F24" s="5"/>
      <c r="G24" s="5"/>
      <c r="H24" s="5">
        <f>Tabela13456789101112[[#This Row],[Planowana praca przewozowa]]*Tabela13456789101112[[#This Row],[Stawka za wzkm]]</f>
        <v>0</v>
      </c>
      <c r="I24" s="5">
        <f>Tabela13456789101112[[#This Row],[Kwota netto wynagrodzenia]]*0.08</f>
        <v>0</v>
      </c>
      <c r="J24" s="5">
        <f>Tabela13456789101112[[#This Row],[Kwota netto wynagrodzenia]]+Tabela13456789101112[[#This Row],[VAT 8%]]</f>
        <v>0</v>
      </c>
    </row>
    <row r="25" spans="1:10" s="6" customFormat="1" ht="18" customHeight="1" x14ac:dyDescent="0.3">
      <c r="A25" s="7">
        <v>46039</v>
      </c>
      <c r="B25" s="14">
        <v>0</v>
      </c>
      <c r="C25" s="4"/>
      <c r="D25" s="4"/>
      <c r="E25" s="4">
        <f>Tabela13456789101112[[#This Row],[Planowana praca przewozowa]]+Tabela13456789101112[[#This Row],[Wzkm zlecone dodatkowo]]-Tabela13456789101112[[#This Row],[Wzkm niewykonane]]</f>
        <v>0</v>
      </c>
      <c r="F25" s="5"/>
      <c r="G25" s="5"/>
      <c r="H25" s="5">
        <f>Tabela13456789101112[[#This Row],[Planowana praca przewozowa]]*Tabela13456789101112[[#This Row],[Stawka za wzkm]]</f>
        <v>0</v>
      </c>
      <c r="I25" s="5">
        <f>Tabela13456789101112[[#This Row],[Kwota netto wynagrodzenia]]*0.08</f>
        <v>0</v>
      </c>
      <c r="J25" s="5">
        <f>Tabela13456789101112[[#This Row],[Kwota netto wynagrodzenia]]+Tabela13456789101112[[#This Row],[VAT 8%]]</f>
        <v>0</v>
      </c>
    </row>
    <row r="26" spans="1:10" s="6" customFormat="1" ht="18" customHeight="1" x14ac:dyDescent="0.3">
      <c r="A26" s="7">
        <v>46040</v>
      </c>
      <c r="B26" s="15">
        <v>362.64</v>
      </c>
      <c r="C26" s="4"/>
      <c r="D26" s="4"/>
      <c r="E26" s="4">
        <f>Tabela13456789101112[[#This Row],[Planowana praca przewozowa]]+Tabela13456789101112[[#This Row],[Wzkm zlecone dodatkowo]]-Tabela13456789101112[[#This Row],[Wzkm niewykonane]]</f>
        <v>362.64</v>
      </c>
      <c r="F26" s="5"/>
      <c r="G26" s="5"/>
      <c r="H26" s="5">
        <f>Tabela13456789101112[[#This Row],[Planowana praca przewozowa]]*Tabela13456789101112[[#This Row],[Stawka za wzkm]]</f>
        <v>0</v>
      </c>
      <c r="I26" s="5">
        <f>Tabela13456789101112[[#This Row],[Kwota netto wynagrodzenia]]*0.08</f>
        <v>0</v>
      </c>
      <c r="J26" s="5">
        <f>Tabela13456789101112[[#This Row],[Kwota netto wynagrodzenia]]+Tabela13456789101112[[#This Row],[VAT 8%]]</f>
        <v>0</v>
      </c>
    </row>
    <row r="27" spans="1:10" s="6" customFormat="1" ht="18" customHeight="1" x14ac:dyDescent="0.3">
      <c r="A27" s="7">
        <v>46041</v>
      </c>
      <c r="B27" s="15">
        <v>362.64</v>
      </c>
      <c r="C27" s="4"/>
      <c r="D27" s="4"/>
      <c r="E27" s="4">
        <f>Tabela13456789101112[[#This Row],[Planowana praca przewozowa]]+Tabela13456789101112[[#This Row],[Wzkm zlecone dodatkowo]]-Tabela13456789101112[[#This Row],[Wzkm niewykonane]]</f>
        <v>362.64</v>
      </c>
      <c r="F27" s="5"/>
      <c r="G27" s="5"/>
      <c r="H27" s="5">
        <f>Tabela13456789101112[[#This Row],[Planowana praca przewozowa]]*Tabela13456789101112[[#This Row],[Stawka za wzkm]]</f>
        <v>0</v>
      </c>
      <c r="I27" s="5">
        <f>Tabela13456789101112[[#This Row],[Kwota netto wynagrodzenia]]*0.08</f>
        <v>0</v>
      </c>
      <c r="J27" s="5">
        <f>Tabela13456789101112[[#This Row],[Kwota netto wynagrodzenia]]+Tabela13456789101112[[#This Row],[VAT 8%]]</f>
        <v>0</v>
      </c>
    </row>
    <row r="28" spans="1:10" s="6" customFormat="1" ht="18" customHeight="1" x14ac:dyDescent="0.3">
      <c r="A28" s="7">
        <v>46042</v>
      </c>
      <c r="B28" s="15">
        <v>362.64</v>
      </c>
      <c r="C28" s="4"/>
      <c r="D28" s="4"/>
      <c r="E28" s="4">
        <f>Tabela13456789101112[[#This Row],[Planowana praca przewozowa]]+Tabela13456789101112[[#This Row],[Wzkm zlecone dodatkowo]]-Tabela13456789101112[[#This Row],[Wzkm niewykonane]]</f>
        <v>362.64</v>
      </c>
      <c r="F28" s="5"/>
      <c r="G28" s="5"/>
      <c r="H28" s="5">
        <f>Tabela13456789101112[[#This Row],[Planowana praca przewozowa]]*Tabela13456789101112[[#This Row],[Stawka za wzkm]]</f>
        <v>0</v>
      </c>
      <c r="I28" s="5">
        <f>Tabela13456789101112[[#This Row],[Kwota netto wynagrodzenia]]*0.08</f>
        <v>0</v>
      </c>
      <c r="J28" s="5">
        <f>Tabela13456789101112[[#This Row],[Kwota netto wynagrodzenia]]+Tabela13456789101112[[#This Row],[VAT 8%]]</f>
        <v>0</v>
      </c>
    </row>
    <row r="29" spans="1:10" s="6" customFormat="1" ht="18" customHeight="1" x14ac:dyDescent="0.3">
      <c r="A29" s="7">
        <v>46043</v>
      </c>
      <c r="B29" s="15">
        <v>362.64</v>
      </c>
      <c r="C29" s="4"/>
      <c r="D29" s="4"/>
      <c r="E29" s="4">
        <f>Tabela13456789101112[[#This Row],[Planowana praca przewozowa]]+Tabela13456789101112[[#This Row],[Wzkm zlecone dodatkowo]]-Tabela13456789101112[[#This Row],[Wzkm niewykonane]]</f>
        <v>362.64</v>
      </c>
      <c r="F29" s="5"/>
      <c r="G29" s="5"/>
      <c r="H29" s="5">
        <f>Tabela13456789101112[[#This Row],[Planowana praca przewozowa]]*Tabela13456789101112[[#This Row],[Stawka za wzkm]]</f>
        <v>0</v>
      </c>
      <c r="I29" s="5">
        <f>Tabela13456789101112[[#This Row],[Kwota netto wynagrodzenia]]*0.08</f>
        <v>0</v>
      </c>
      <c r="J29" s="5">
        <f>Tabela13456789101112[[#This Row],[Kwota netto wynagrodzenia]]+Tabela13456789101112[[#This Row],[VAT 8%]]</f>
        <v>0</v>
      </c>
    </row>
    <row r="30" spans="1:10" s="6" customFormat="1" ht="18" customHeight="1" x14ac:dyDescent="0.3">
      <c r="A30" s="7">
        <v>46044</v>
      </c>
      <c r="B30" s="15">
        <v>362.64</v>
      </c>
      <c r="C30" s="4"/>
      <c r="D30" s="4"/>
      <c r="E30" s="4">
        <f>Tabela13456789101112[[#This Row],[Planowana praca przewozowa]]+Tabela13456789101112[[#This Row],[Wzkm zlecone dodatkowo]]-Tabela13456789101112[[#This Row],[Wzkm niewykonane]]</f>
        <v>362.64</v>
      </c>
      <c r="F30" s="5"/>
      <c r="G30" s="5"/>
      <c r="H30" s="5">
        <f>Tabela13456789101112[[#This Row],[Planowana praca przewozowa]]*Tabela13456789101112[[#This Row],[Stawka za wzkm]]</f>
        <v>0</v>
      </c>
      <c r="I30" s="5">
        <f>Tabela13456789101112[[#This Row],[Kwota netto wynagrodzenia]]*0.08</f>
        <v>0</v>
      </c>
      <c r="J30" s="5">
        <f>Tabela13456789101112[[#This Row],[Kwota netto wynagrodzenia]]+Tabela13456789101112[[#This Row],[VAT 8%]]</f>
        <v>0</v>
      </c>
    </row>
    <row r="31" spans="1:10" s="6" customFormat="1" ht="18" customHeight="1" x14ac:dyDescent="0.3">
      <c r="A31" s="7">
        <v>46045</v>
      </c>
      <c r="B31" s="14">
        <v>103.32000000000001</v>
      </c>
      <c r="C31" s="4"/>
      <c r="D31" s="4"/>
      <c r="E31" s="4">
        <f>Tabela13456789101112[[#This Row],[Planowana praca przewozowa]]+Tabela13456789101112[[#This Row],[Wzkm zlecone dodatkowo]]-Tabela13456789101112[[#This Row],[Wzkm niewykonane]]</f>
        <v>103.32000000000001</v>
      </c>
      <c r="F31" s="5"/>
      <c r="G31" s="5"/>
      <c r="H31" s="5">
        <f>Tabela13456789101112[[#This Row],[Planowana praca przewozowa]]*Tabela13456789101112[[#This Row],[Stawka za wzkm]]</f>
        <v>0</v>
      </c>
      <c r="I31" s="5">
        <f>Tabela13456789101112[[#This Row],[Kwota netto wynagrodzenia]]*0.08</f>
        <v>0</v>
      </c>
      <c r="J31" s="5">
        <f>Tabela13456789101112[[#This Row],[Kwota netto wynagrodzenia]]+Tabela13456789101112[[#This Row],[VAT 8%]]</f>
        <v>0</v>
      </c>
    </row>
    <row r="32" spans="1:10" s="6" customFormat="1" ht="18" customHeight="1" x14ac:dyDescent="0.3">
      <c r="A32" s="7">
        <v>46046</v>
      </c>
      <c r="B32" s="14">
        <v>0</v>
      </c>
      <c r="C32" s="4"/>
      <c r="D32" s="4"/>
      <c r="E32" s="4">
        <f>Tabela13456789101112[[#This Row],[Planowana praca przewozowa]]+Tabela13456789101112[[#This Row],[Wzkm zlecone dodatkowo]]-Tabela13456789101112[[#This Row],[Wzkm niewykonane]]</f>
        <v>0</v>
      </c>
      <c r="F32" s="5"/>
      <c r="G32" s="5"/>
      <c r="H32" s="5">
        <f>Tabela13456789101112[[#This Row],[Planowana praca przewozowa]]*Tabela13456789101112[[#This Row],[Stawka za wzkm]]</f>
        <v>0</v>
      </c>
      <c r="I32" s="5">
        <f>Tabela13456789101112[[#This Row],[Kwota netto wynagrodzenia]]*0.08</f>
        <v>0</v>
      </c>
      <c r="J32" s="5">
        <f>Tabela13456789101112[[#This Row],[Kwota netto wynagrodzenia]]+Tabela13456789101112[[#This Row],[VAT 8%]]</f>
        <v>0</v>
      </c>
    </row>
    <row r="33" spans="1:10" s="6" customFormat="1" ht="18" customHeight="1" x14ac:dyDescent="0.3">
      <c r="A33" s="7">
        <v>46047</v>
      </c>
      <c r="B33" s="15">
        <v>362.64</v>
      </c>
      <c r="C33" s="4"/>
      <c r="D33" s="4"/>
      <c r="E33" s="4">
        <f>Tabela13456789101112[[#This Row],[Planowana praca przewozowa]]+Tabela13456789101112[[#This Row],[Wzkm zlecone dodatkowo]]-Tabela13456789101112[[#This Row],[Wzkm niewykonane]]</f>
        <v>362.64</v>
      </c>
      <c r="F33" s="5"/>
      <c r="G33" s="5"/>
      <c r="H33" s="5">
        <f>Tabela13456789101112[[#This Row],[Planowana praca przewozowa]]*Tabela13456789101112[[#This Row],[Stawka za wzkm]]</f>
        <v>0</v>
      </c>
      <c r="I33" s="5">
        <f>Tabela13456789101112[[#This Row],[Kwota netto wynagrodzenia]]*0.08</f>
        <v>0</v>
      </c>
      <c r="J33" s="5">
        <f>Tabela13456789101112[[#This Row],[Kwota netto wynagrodzenia]]+Tabela13456789101112[[#This Row],[VAT 8%]]</f>
        <v>0</v>
      </c>
    </row>
    <row r="34" spans="1:10" s="6" customFormat="1" ht="18" customHeight="1" x14ac:dyDescent="0.3">
      <c r="A34" s="7">
        <v>46048</v>
      </c>
      <c r="B34" s="15">
        <v>362.64</v>
      </c>
      <c r="C34" s="4"/>
      <c r="D34" s="4"/>
      <c r="E34" s="4">
        <f>Tabela13456789101112[[#This Row],[Planowana praca przewozowa]]+Tabela13456789101112[[#This Row],[Wzkm zlecone dodatkowo]]-Tabela13456789101112[[#This Row],[Wzkm niewykonane]]</f>
        <v>362.64</v>
      </c>
      <c r="F34" s="5"/>
      <c r="G34" s="5"/>
      <c r="H34" s="5">
        <f>Tabela13456789101112[[#This Row],[Planowana praca przewozowa]]*Tabela13456789101112[[#This Row],[Stawka za wzkm]]</f>
        <v>0</v>
      </c>
      <c r="I34" s="5">
        <f>Tabela13456789101112[[#This Row],[Kwota netto wynagrodzenia]]*0.08</f>
        <v>0</v>
      </c>
      <c r="J34" s="5">
        <f>Tabela13456789101112[[#This Row],[Kwota netto wynagrodzenia]]+Tabela13456789101112[[#This Row],[VAT 8%]]</f>
        <v>0</v>
      </c>
    </row>
    <row r="35" spans="1:10" s="6" customFormat="1" ht="18" customHeight="1" x14ac:dyDescent="0.3">
      <c r="A35" s="7">
        <v>46049</v>
      </c>
      <c r="B35" s="15">
        <v>362.64</v>
      </c>
      <c r="C35" s="4"/>
      <c r="D35" s="4"/>
      <c r="E35" s="4">
        <f>Tabela13456789101112[[#This Row],[Planowana praca przewozowa]]+Tabela13456789101112[[#This Row],[Wzkm zlecone dodatkowo]]-Tabela13456789101112[[#This Row],[Wzkm niewykonane]]</f>
        <v>362.64</v>
      </c>
      <c r="F35" s="5"/>
      <c r="G35" s="5"/>
      <c r="H35" s="5">
        <f>Tabela13456789101112[[#This Row],[Planowana praca przewozowa]]*Tabela13456789101112[[#This Row],[Stawka za wzkm]]</f>
        <v>0</v>
      </c>
      <c r="I35" s="5">
        <f>Tabela13456789101112[[#This Row],[Kwota netto wynagrodzenia]]*0.08</f>
        <v>0</v>
      </c>
      <c r="J35" s="5">
        <f>Tabela13456789101112[[#This Row],[Kwota netto wynagrodzenia]]+Tabela13456789101112[[#This Row],[VAT 8%]]</f>
        <v>0</v>
      </c>
    </row>
    <row r="36" spans="1:10" s="6" customFormat="1" ht="18" customHeight="1" x14ac:dyDescent="0.3">
      <c r="A36" s="7">
        <v>46050</v>
      </c>
      <c r="B36" s="15">
        <v>362.64</v>
      </c>
      <c r="C36" s="4"/>
      <c r="D36" s="4"/>
      <c r="E36" s="4">
        <f>Tabela13456789101112[[#This Row],[Planowana praca przewozowa]]+Tabela13456789101112[[#This Row],[Wzkm zlecone dodatkowo]]-Tabela13456789101112[[#This Row],[Wzkm niewykonane]]</f>
        <v>362.64</v>
      </c>
      <c r="F36" s="5"/>
      <c r="G36" s="5"/>
      <c r="H36" s="5">
        <f>Tabela13456789101112[[#This Row],[Planowana praca przewozowa]]*Tabela13456789101112[[#This Row],[Stawka za wzkm]]</f>
        <v>0</v>
      </c>
      <c r="I36" s="5">
        <f>Tabela13456789101112[[#This Row],[Kwota netto wynagrodzenia]]*0.08</f>
        <v>0</v>
      </c>
      <c r="J36" s="5">
        <f>Tabela13456789101112[[#This Row],[Kwota netto wynagrodzenia]]+Tabela13456789101112[[#This Row],[VAT 8%]]</f>
        <v>0</v>
      </c>
    </row>
    <row r="37" spans="1:10" s="6" customFormat="1" ht="18" customHeight="1" x14ac:dyDescent="0.3">
      <c r="A37" s="7">
        <v>46051</v>
      </c>
      <c r="B37" s="15">
        <v>362.64</v>
      </c>
      <c r="C37" s="4"/>
      <c r="D37" s="4"/>
      <c r="E37" s="4">
        <f>Tabela13456789101112[[#This Row],[Planowana praca przewozowa]]+Tabela13456789101112[[#This Row],[Wzkm zlecone dodatkowo]]-Tabela13456789101112[[#This Row],[Wzkm niewykonane]]</f>
        <v>362.64</v>
      </c>
      <c r="F37" s="5"/>
      <c r="G37" s="5"/>
      <c r="H37" s="5">
        <f>Tabela13456789101112[[#This Row],[Planowana praca przewozowa]]*Tabela13456789101112[[#This Row],[Stawka za wzkm]]</f>
        <v>0</v>
      </c>
      <c r="I37" s="5">
        <f>Tabela13456789101112[[#This Row],[Kwota netto wynagrodzenia]]*0.08</f>
        <v>0</v>
      </c>
      <c r="J37" s="5">
        <f>Tabela13456789101112[[#This Row],[Kwota netto wynagrodzenia]]+Tabela13456789101112[[#This Row],[VAT 8%]]</f>
        <v>0</v>
      </c>
    </row>
    <row r="38" spans="1:10" s="6" customFormat="1" ht="18" customHeight="1" x14ac:dyDescent="0.3">
      <c r="A38" s="7">
        <v>46052</v>
      </c>
      <c r="B38" s="14">
        <v>103.32000000000001</v>
      </c>
      <c r="C38" s="4"/>
      <c r="D38" s="4"/>
      <c r="E38" s="4">
        <f>Tabela13456789101112[[#This Row],[Planowana praca przewozowa]]+Tabela13456789101112[[#This Row],[Wzkm zlecone dodatkowo]]-Tabela13456789101112[[#This Row],[Wzkm niewykonane]]</f>
        <v>103.32000000000001</v>
      </c>
      <c r="F38" s="5"/>
      <c r="G38" s="5"/>
      <c r="H38" s="5">
        <f>Tabela13456789101112[[#This Row],[Planowana praca przewozowa]]*Tabela13456789101112[[#This Row],[Stawka za wzkm]]</f>
        <v>0</v>
      </c>
      <c r="I38" s="5">
        <f>Tabela13456789101112[[#This Row],[Kwota netto wynagrodzenia]]*0.08</f>
        <v>0</v>
      </c>
      <c r="J38" s="5">
        <f>Tabela13456789101112[[#This Row],[Kwota netto wynagrodzenia]]+Tabela13456789101112[[#This Row],[VAT 8%]]</f>
        <v>0</v>
      </c>
    </row>
    <row r="39" spans="1:10" s="6" customFormat="1" ht="18" customHeight="1" x14ac:dyDescent="0.3">
      <c r="A39" s="7">
        <v>46053</v>
      </c>
      <c r="B39" s="14">
        <v>0</v>
      </c>
      <c r="C39" s="4"/>
      <c r="D39" s="4"/>
      <c r="E39" s="4">
        <f>Tabela13456789101112[[#This Row],[Planowana praca przewozowa]]+Tabela13456789101112[[#This Row],[Wzkm zlecone dodatkowo]]-Tabela13456789101112[[#This Row],[Wzkm niewykonane]]</f>
        <v>0</v>
      </c>
      <c r="F39" s="5"/>
      <c r="G39" s="5"/>
      <c r="H39" s="5">
        <f>Tabela13456789101112[[#This Row],[Planowana praca przewozowa]]*Tabela13456789101112[[#This Row],[Stawka za wzkm]]</f>
        <v>0</v>
      </c>
      <c r="I39" s="5">
        <f>Tabela13456789101112[[#This Row],[Kwota netto wynagrodzenia]]*0.08</f>
        <v>0</v>
      </c>
      <c r="J39" s="5">
        <f>Tabela13456789101112[[#This Row],[Kwota netto wynagrodzenia]]+Tabela13456789101112[[#This Row],[VAT 8%]]</f>
        <v>0</v>
      </c>
    </row>
    <row r="40" spans="1:10" s="6" customFormat="1" ht="30" customHeight="1" x14ac:dyDescent="0.3">
      <c r="A40" s="3" t="s">
        <v>15</v>
      </c>
      <c r="B40" s="12">
        <f>SUBTOTAL(109,Tabela13456789101112[Planowana praca przewozowa])</f>
        <v>7406.7600000000011</v>
      </c>
      <c r="C40" s="12">
        <f>SUBTOTAL(109,Tabela13456789101112[Wzkm zlecone dodatkowo])</f>
        <v>0</v>
      </c>
      <c r="D40" s="12">
        <f>SUBTOTAL(109,Tabela13456789101112[Wzkm niewykonane])</f>
        <v>0</v>
      </c>
      <c r="E40" s="12">
        <f>SUBTOTAL(109,Tabela13456789101112[Wzkm wykonane łącznie])</f>
        <v>7406.7600000000011</v>
      </c>
      <c r="F40" s="13"/>
      <c r="G40" s="13">
        <f>SUBTOTAL(109,Tabela13456789101112[Kary i potrącenia])</f>
        <v>0</v>
      </c>
      <c r="H40" s="13">
        <f>SUBTOTAL(109,Tabela13456789101112[Kwota netto wynagrodzenia])</f>
        <v>0</v>
      </c>
      <c r="I40" s="13">
        <f>SUBTOTAL(109,Tabela13456789101112[VAT 8%])</f>
        <v>0</v>
      </c>
      <c r="J40" s="13">
        <f>SUBTOTAL(109,Tabela13456789101112[Wynagrodzenie brutto])</f>
        <v>0</v>
      </c>
    </row>
  </sheetData>
  <mergeCells count="2">
    <mergeCell ref="H1:I4"/>
    <mergeCell ref="A6:J6"/>
  </mergeCells>
  <pageMargins left="0.19685039370078741" right="0.19685039370078741" top="0.39370078740157483" bottom="0.39370078740157483" header="0" footer="0"/>
  <pageSetup paperSize="9" scale="75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54A1-F8C7-4CC0-AA93-73D927C1C2CD}">
  <sheetPr>
    <pageSetUpPr fitToPage="1"/>
  </sheetPr>
  <dimension ref="A1:K37"/>
  <sheetViews>
    <sheetView zoomScaleNormal="100" workbookViewId="0">
      <selection activeCell="A7" sqref="A7"/>
    </sheetView>
  </sheetViews>
  <sheetFormatPr defaultRowHeight="14.4" x14ac:dyDescent="0.3"/>
  <cols>
    <col min="1" max="1" width="11.77734375" style="8" customWidth="1"/>
    <col min="2" max="7" width="12.77734375" customWidth="1"/>
    <col min="8" max="8" width="15.77734375" customWidth="1"/>
    <col min="9" max="9" width="12.77734375" customWidth="1"/>
    <col min="10" max="10" width="15.77734375" customWidth="1"/>
  </cols>
  <sheetData>
    <row r="1" spans="1:11" ht="21.6" customHeight="1" x14ac:dyDescent="0.3">
      <c r="A1" s="9" t="s">
        <v>0</v>
      </c>
      <c r="B1" t="s">
        <v>3</v>
      </c>
      <c r="H1" s="17" t="s">
        <v>16</v>
      </c>
      <c r="I1" s="17"/>
    </row>
    <row r="2" spans="1:11" ht="21.6" customHeight="1" x14ac:dyDescent="0.3">
      <c r="A2" s="9" t="s">
        <v>1</v>
      </c>
      <c r="B2" t="s">
        <v>3</v>
      </c>
      <c r="H2" s="17"/>
      <c r="I2" s="17"/>
    </row>
    <row r="3" spans="1:11" ht="21.6" customHeight="1" x14ac:dyDescent="0.3">
      <c r="A3" s="9" t="s">
        <v>2</v>
      </c>
      <c r="B3" t="s">
        <v>4</v>
      </c>
      <c r="H3" s="17"/>
      <c r="I3" s="17"/>
    </row>
    <row r="4" spans="1:11" x14ac:dyDescent="0.3">
      <c r="H4" s="17"/>
      <c r="I4" s="17"/>
    </row>
    <row r="5" spans="1:11" ht="19.8" customHeight="1" x14ac:dyDescent="0.3">
      <c r="H5" s="10"/>
      <c r="I5" s="10"/>
    </row>
    <row r="6" spans="1:11" ht="53.4" customHeight="1" x14ac:dyDescent="0.3">
      <c r="A6" s="16" t="s">
        <v>21</v>
      </c>
      <c r="B6" s="16"/>
      <c r="C6" s="16"/>
      <c r="D6" s="16"/>
      <c r="E6" s="16"/>
      <c r="F6" s="16"/>
      <c r="G6" s="16"/>
      <c r="H6" s="16"/>
      <c r="I6" s="16"/>
      <c r="J6" s="16"/>
    </row>
    <row r="8" spans="1:11" ht="45.6" customHeight="1" x14ac:dyDescent="0.3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11" t="s">
        <v>14</v>
      </c>
      <c r="K8" s="1"/>
    </row>
    <row r="9" spans="1:11" s="6" customFormat="1" ht="18" customHeight="1" x14ac:dyDescent="0.3">
      <c r="A9" s="7">
        <v>46054</v>
      </c>
      <c r="B9" s="4">
        <v>362.64</v>
      </c>
      <c r="C9" s="4"/>
      <c r="D9" s="4"/>
      <c r="E9" s="4">
        <f>Tabela1345678910111213[[#This Row],[Planowana praca przewozowa]]+Tabela1345678910111213[[#This Row],[Wzkm zlecone dodatkowo]]-Tabela1345678910111213[[#This Row],[Wzkm niewykonane]]</f>
        <v>362.64</v>
      </c>
      <c r="F9" s="5"/>
      <c r="G9" s="5"/>
      <c r="H9" s="5">
        <f>Tabela1345678910111213[[#This Row],[Planowana praca przewozowa]]*Tabela1345678910111213[[#This Row],[Stawka za wzkm]]</f>
        <v>0</v>
      </c>
      <c r="I9" s="5">
        <f>Tabela1345678910111213[[#This Row],[Kwota netto wynagrodzenia]]*0.08</f>
        <v>0</v>
      </c>
      <c r="J9" s="5">
        <f>Tabela1345678910111213[[#This Row],[Kwota netto wynagrodzenia]]+Tabela1345678910111213[[#This Row],[VAT 8%]]</f>
        <v>0</v>
      </c>
    </row>
    <row r="10" spans="1:11" s="6" customFormat="1" ht="18" customHeight="1" x14ac:dyDescent="0.3">
      <c r="A10" s="7">
        <v>46055</v>
      </c>
      <c r="B10" s="4">
        <v>362.64</v>
      </c>
      <c r="C10" s="4"/>
      <c r="D10" s="4"/>
      <c r="E10" s="4">
        <f>Tabela1345678910111213[[#This Row],[Planowana praca przewozowa]]+Tabela1345678910111213[[#This Row],[Wzkm zlecone dodatkowo]]-Tabela1345678910111213[[#This Row],[Wzkm niewykonane]]</f>
        <v>362.64</v>
      </c>
      <c r="F10" s="5"/>
      <c r="G10" s="5"/>
      <c r="H10" s="5">
        <f>Tabela1345678910111213[[#This Row],[Planowana praca przewozowa]]*Tabela1345678910111213[[#This Row],[Stawka za wzkm]]</f>
        <v>0</v>
      </c>
      <c r="I10" s="5">
        <f>Tabela1345678910111213[[#This Row],[Kwota netto wynagrodzenia]]*0.08</f>
        <v>0</v>
      </c>
      <c r="J10" s="5">
        <f>Tabela1345678910111213[[#This Row],[Kwota netto wynagrodzenia]]+Tabela1345678910111213[[#This Row],[VAT 8%]]</f>
        <v>0</v>
      </c>
    </row>
    <row r="11" spans="1:11" s="6" customFormat="1" ht="18" customHeight="1" x14ac:dyDescent="0.3">
      <c r="A11" s="7">
        <v>46056</v>
      </c>
      <c r="B11" s="4">
        <v>362.64</v>
      </c>
      <c r="C11" s="4"/>
      <c r="D11" s="4"/>
      <c r="E11" s="4">
        <f>Tabela1345678910111213[[#This Row],[Planowana praca przewozowa]]+Tabela1345678910111213[[#This Row],[Wzkm zlecone dodatkowo]]-Tabela1345678910111213[[#This Row],[Wzkm niewykonane]]</f>
        <v>362.64</v>
      </c>
      <c r="F11" s="5"/>
      <c r="G11" s="5"/>
      <c r="H11" s="5">
        <f>Tabela1345678910111213[[#This Row],[Planowana praca przewozowa]]*Tabela1345678910111213[[#This Row],[Stawka za wzkm]]</f>
        <v>0</v>
      </c>
      <c r="I11" s="5">
        <f>Tabela1345678910111213[[#This Row],[Kwota netto wynagrodzenia]]*0.08</f>
        <v>0</v>
      </c>
      <c r="J11" s="5">
        <f>Tabela1345678910111213[[#This Row],[Kwota netto wynagrodzenia]]+Tabela1345678910111213[[#This Row],[VAT 8%]]</f>
        <v>0</v>
      </c>
    </row>
    <row r="12" spans="1:11" s="6" customFormat="1" ht="18" customHeight="1" x14ac:dyDescent="0.3">
      <c r="A12" s="7">
        <v>46057</v>
      </c>
      <c r="B12" s="4">
        <v>362.64</v>
      </c>
      <c r="C12" s="4"/>
      <c r="D12" s="4"/>
      <c r="E12" s="4">
        <f>Tabela1345678910111213[[#This Row],[Planowana praca przewozowa]]+Tabela1345678910111213[[#This Row],[Wzkm zlecone dodatkowo]]-Tabela1345678910111213[[#This Row],[Wzkm niewykonane]]</f>
        <v>362.64</v>
      </c>
      <c r="F12" s="5"/>
      <c r="G12" s="5"/>
      <c r="H12" s="5">
        <f>Tabela1345678910111213[[#This Row],[Planowana praca przewozowa]]*Tabela1345678910111213[[#This Row],[Stawka za wzkm]]</f>
        <v>0</v>
      </c>
      <c r="I12" s="5">
        <f>Tabela1345678910111213[[#This Row],[Kwota netto wynagrodzenia]]*0.08</f>
        <v>0</v>
      </c>
      <c r="J12" s="5">
        <f>Tabela1345678910111213[[#This Row],[Kwota netto wynagrodzenia]]+Tabela1345678910111213[[#This Row],[VAT 8%]]</f>
        <v>0</v>
      </c>
    </row>
    <row r="13" spans="1:11" s="6" customFormat="1" ht="18" customHeight="1" x14ac:dyDescent="0.3">
      <c r="A13" s="7">
        <v>46058</v>
      </c>
      <c r="B13" s="4">
        <v>362.64</v>
      </c>
      <c r="C13" s="4"/>
      <c r="D13" s="4"/>
      <c r="E13" s="4">
        <f>Tabela1345678910111213[[#This Row],[Planowana praca przewozowa]]+Tabela1345678910111213[[#This Row],[Wzkm zlecone dodatkowo]]-Tabela1345678910111213[[#This Row],[Wzkm niewykonane]]</f>
        <v>362.64</v>
      </c>
      <c r="F13" s="5"/>
      <c r="G13" s="5"/>
      <c r="H13" s="5">
        <f>Tabela1345678910111213[[#This Row],[Planowana praca przewozowa]]*Tabela1345678910111213[[#This Row],[Stawka za wzkm]]</f>
        <v>0</v>
      </c>
      <c r="I13" s="5">
        <f>Tabela1345678910111213[[#This Row],[Kwota netto wynagrodzenia]]*0.08</f>
        <v>0</v>
      </c>
      <c r="J13" s="5">
        <f>Tabela1345678910111213[[#This Row],[Kwota netto wynagrodzenia]]+Tabela1345678910111213[[#This Row],[VAT 8%]]</f>
        <v>0</v>
      </c>
    </row>
    <row r="14" spans="1:11" s="6" customFormat="1" ht="18" customHeight="1" x14ac:dyDescent="0.3">
      <c r="A14" s="7">
        <v>46059</v>
      </c>
      <c r="B14" s="4">
        <v>103.32000000000001</v>
      </c>
      <c r="C14" s="4"/>
      <c r="D14" s="4"/>
      <c r="E14" s="4">
        <f>Tabela1345678910111213[[#This Row],[Planowana praca przewozowa]]+Tabela1345678910111213[[#This Row],[Wzkm zlecone dodatkowo]]-Tabela1345678910111213[[#This Row],[Wzkm niewykonane]]</f>
        <v>103.32000000000001</v>
      </c>
      <c r="F14" s="5"/>
      <c r="G14" s="5"/>
      <c r="H14" s="5">
        <f>Tabela1345678910111213[[#This Row],[Planowana praca przewozowa]]*Tabela1345678910111213[[#This Row],[Stawka za wzkm]]</f>
        <v>0</v>
      </c>
      <c r="I14" s="5">
        <f>Tabela1345678910111213[[#This Row],[Kwota netto wynagrodzenia]]*0.08</f>
        <v>0</v>
      </c>
      <c r="J14" s="5">
        <f>Tabela1345678910111213[[#This Row],[Kwota netto wynagrodzenia]]+Tabela1345678910111213[[#This Row],[VAT 8%]]</f>
        <v>0</v>
      </c>
    </row>
    <row r="15" spans="1:11" s="6" customFormat="1" ht="18" customHeight="1" x14ac:dyDescent="0.3">
      <c r="A15" s="7">
        <v>46060</v>
      </c>
      <c r="B15" s="4">
        <v>0</v>
      </c>
      <c r="C15" s="4"/>
      <c r="D15" s="4"/>
      <c r="E15" s="4">
        <f>Tabela1345678910111213[[#This Row],[Planowana praca przewozowa]]+Tabela1345678910111213[[#This Row],[Wzkm zlecone dodatkowo]]-Tabela1345678910111213[[#This Row],[Wzkm niewykonane]]</f>
        <v>0</v>
      </c>
      <c r="F15" s="5"/>
      <c r="G15" s="5"/>
      <c r="H15" s="5">
        <f>Tabela1345678910111213[[#This Row],[Planowana praca przewozowa]]*Tabela1345678910111213[[#This Row],[Stawka za wzkm]]</f>
        <v>0</v>
      </c>
      <c r="I15" s="5">
        <f>Tabela1345678910111213[[#This Row],[Kwota netto wynagrodzenia]]*0.08</f>
        <v>0</v>
      </c>
      <c r="J15" s="5">
        <f>Tabela1345678910111213[[#This Row],[Kwota netto wynagrodzenia]]+Tabela1345678910111213[[#This Row],[VAT 8%]]</f>
        <v>0</v>
      </c>
    </row>
    <row r="16" spans="1:11" s="6" customFormat="1" ht="18" customHeight="1" x14ac:dyDescent="0.3">
      <c r="A16" s="7">
        <v>46061</v>
      </c>
      <c r="B16" s="4">
        <v>362.64</v>
      </c>
      <c r="C16" s="4"/>
      <c r="D16" s="4"/>
      <c r="E16" s="4">
        <f>Tabela1345678910111213[[#This Row],[Planowana praca przewozowa]]+Tabela1345678910111213[[#This Row],[Wzkm zlecone dodatkowo]]-Tabela1345678910111213[[#This Row],[Wzkm niewykonane]]</f>
        <v>362.64</v>
      </c>
      <c r="F16" s="5"/>
      <c r="G16" s="5"/>
      <c r="H16" s="5">
        <f>Tabela1345678910111213[[#This Row],[Planowana praca przewozowa]]*Tabela1345678910111213[[#This Row],[Stawka za wzkm]]</f>
        <v>0</v>
      </c>
      <c r="I16" s="5">
        <f>Tabela1345678910111213[[#This Row],[Kwota netto wynagrodzenia]]*0.08</f>
        <v>0</v>
      </c>
      <c r="J16" s="5">
        <f>Tabela1345678910111213[[#This Row],[Kwota netto wynagrodzenia]]+Tabela1345678910111213[[#This Row],[VAT 8%]]</f>
        <v>0</v>
      </c>
    </row>
    <row r="17" spans="1:10" s="6" customFormat="1" ht="18" customHeight="1" x14ac:dyDescent="0.3">
      <c r="A17" s="7">
        <v>46062</v>
      </c>
      <c r="B17" s="4">
        <v>362.64</v>
      </c>
      <c r="C17" s="4"/>
      <c r="D17" s="4"/>
      <c r="E17" s="4">
        <f>Tabela1345678910111213[[#This Row],[Planowana praca przewozowa]]+Tabela1345678910111213[[#This Row],[Wzkm zlecone dodatkowo]]-Tabela1345678910111213[[#This Row],[Wzkm niewykonane]]</f>
        <v>362.64</v>
      </c>
      <c r="F17" s="5"/>
      <c r="G17" s="5"/>
      <c r="H17" s="5">
        <f>Tabela1345678910111213[[#This Row],[Planowana praca przewozowa]]*Tabela1345678910111213[[#This Row],[Stawka za wzkm]]</f>
        <v>0</v>
      </c>
      <c r="I17" s="5">
        <f>Tabela1345678910111213[[#This Row],[Kwota netto wynagrodzenia]]*0.08</f>
        <v>0</v>
      </c>
      <c r="J17" s="5">
        <f>Tabela1345678910111213[[#This Row],[Kwota netto wynagrodzenia]]+Tabela1345678910111213[[#This Row],[VAT 8%]]</f>
        <v>0</v>
      </c>
    </row>
    <row r="18" spans="1:10" s="6" customFormat="1" ht="18" customHeight="1" x14ac:dyDescent="0.3">
      <c r="A18" s="7">
        <v>46063</v>
      </c>
      <c r="B18" s="4">
        <v>362.64</v>
      </c>
      <c r="C18" s="4"/>
      <c r="D18" s="4"/>
      <c r="E18" s="4">
        <f>Tabela1345678910111213[[#This Row],[Planowana praca przewozowa]]+Tabela1345678910111213[[#This Row],[Wzkm zlecone dodatkowo]]-Tabela1345678910111213[[#This Row],[Wzkm niewykonane]]</f>
        <v>362.64</v>
      </c>
      <c r="F18" s="5"/>
      <c r="G18" s="5"/>
      <c r="H18" s="5">
        <f>Tabela1345678910111213[[#This Row],[Planowana praca przewozowa]]*Tabela1345678910111213[[#This Row],[Stawka za wzkm]]</f>
        <v>0</v>
      </c>
      <c r="I18" s="5">
        <f>Tabela1345678910111213[[#This Row],[Kwota netto wynagrodzenia]]*0.08</f>
        <v>0</v>
      </c>
      <c r="J18" s="5">
        <f>Tabela1345678910111213[[#This Row],[Kwota netto wynagrodzenia]]+Tabela1345678910111213[[#This Row],[VAT 8%]]</f>
        <v>0</v>
      </c>
    </row>
    <row r="19" spans="1:10" s="6" customFormat="1" ht="18" customHeight="1" x14ac:dyDescent="0.3">
      <c r="A19" s="7">
        <v>46064</v>
      </c>
      <c r="B19" s="4">
        <v>362.64</v>
      </c>
      <c r="C19" s="4"/>
      <c r="D19" s="4"/>
      <c r="E19" s="4">
        <f>Tabela1345678910111213[[#This Row],[Planowana praca przewozowa]]+Tabela1345678910111213[[#This Row],[Wzkm zlecone dodatkowo]]-Tabela1345678910111213[[#This Row],[Wzkm niewykonane]]</f>
        <v>362.64</v>
      </c>
      <c r="F19" s="5"/>
      <c r="G19" s="5"/>
      <c r="H19" s="5">
        <f>Tabela1345678910111213[[#This Row],[Planowana praca przewozowa]]*Tabela1345678910111213[[#This Row],[Stawka za wzkm]]</f>
        <v>0</v>
      </c>
      <c r="I19" s="5">
        <f>Tabela1345678910111213[[#This Row],[Kwota netto wynagrodzenia]]*0.08</f>
        <v>0</v>
      </c>
      <c r="J19" s="5">
        <f>Tabela1345678910111213[[#This Row],[Kwota netto wynagrodzenia]]+Tabela1345678910111213[[#This Row],[VAT 8%]]</f>
        <v>0</v>
      </c>
    </row>
    <row r="20" spans="1:10" s="6" customFormat="1" ht="18" customHeight="1" x14ac:dyDescent="0.3">
      <c r="A20" s="7">
        <v>46065</v>
      </c>
      <c r="B20" s="4">
        <v>362.64</v>
      </c>
      <c r="C20" s="4"/>
      <c r="D20" s="4"/>
      <c r="E20" s="4">
        <f>Tabela1345678910111213[[#This Row],[Planowana praca przewozowa]]+Tabela1345678910111213[[#This Row],[Wzkm zlecone dodatkowo]]-Tabela1345678910111213[[#This Row],[Wzkm niewykonane]]</f>
        <v>362.64</v>
      </c>
      <c r="F20" s="5"/>
      <c r="G20" s="5"/>
      <c r="H20" s="5">
        <f>Tabela1345678910111213[[#This Row],[Planowana praca przewozowa]]*Tabela1345678910111213[[#This Row],[Stawka za wzkm]]</f>
        <v>0</v>
      </c>
      <c r="I20" s="5">
        <f>Tabela1345678910111213[[#This Row],[Kwota netto wynagrodzenia]]*0.08</f>
        <v>0</v>
      </c>
      <c r="J20" s="5">
        <f>Tabela1345678910111213[[#This Row],[Kwota netto wynagrodzenia]]+Tabela1345678910111213[[#This Row],[VAT 8%]]</f>
        <v>0</v>
      </c>
    </row>
    <row r="21" spans="1:10" s="6" customFormat="1" ht="18" customHeight="1" x14ac:dyDescent="0.3">
      <c r="A21" s="7">
        <v>46066</v>
      </c>
      <c r="B21" s="4">
        <v>103.32000000000001</v>
      </c>
      <c r="C21" s="4"/>
      <c r="D21" s="4"/>
      <c r="E21" s="4">
        <f>Tabela1345678910111213[[#This Row],[Planowana praca przewozowa]]+Tabela1345678910111213[[#This Row],[Wzkm zlecone dodatkowo]]-Tabela1345678910111213[[#This Row],[Wzkm niewykonane]]</f>
        <v>103.32000000000001</v>
      </c>
      <c r="F21" s="5"/>
      <c r="G21" s="5"/>
      <c r="H21" s="5">
        <f>Tabela1345678910111213[[#This Row],[Planowana praca przewozowa]]*Tabela1345678910111213[[#This Row],[Stawka za wzkm]]</f>
        <v>0</v>
      </c>
      <c r="I21" s="5">
        <f>Tabela1345678910111213[[#This Row],[Kwota netto wynagrodzenia]]*0.08</f>
        <v>0</v>
      </c>
      <c r="J21" s="5">
        <f>Tabela1345678910111213[[#This Row],[Kwota netto wynagrodzenia]]+Tabela1345678910111213[[#This Row],[VAT 8%]]</f>
        <v>0</v>
      </c>
    </row>
    <row r="22" spans="1:10" s="6" customFormat="1" ht="18" customHeight="1" x14ac:dyDescent="0.3">
      <c r="A22" s="7">
        <v>46067</v>
      </c>
      <c r="B22" s="4">
        <v>0</v>
      </c>
      <c r="C22" s="4"/>
      <c r="D22" s="4"/>
      <c r="E22" s="4">
        <f>Tabela1345678910111213[[#This Row],[Planowana praca przewozowa]]+Tabela1345678910111213[[#This Row],[Wzkm zlecone dodatkowo]]-Tabela1345678910111213[[#This Row],[Wzkm niewykonane]]</f>
        <v>0</v>
      </c>
      <c r="F22" s="5"/>
      <c r="G22" s="5"/>
      <c r="H22" s="5">
        <f>Tabela1345678910111213[[#This Row],[Planowana praca przewozowa]]*Tabela1345678910111213[[#This Row],[Stawka za wzkm]]</f>
        <v>0</v>
      </c>
      <c r="I22" s="5">
        <f>Tabela1345678910111213[[#This Row],[Kwota netto wynagrodzenia]]*0.08</f>
        <v>0</v>
      </c>
      <c r="J22" s="5">
        <f>Tabela1345678910111213[[#This Row],[Kwota netto wynagrodzenia]]+Tabela1345678910111213[[#This Row],[VAT 8%]]</f>
        <v>0</v>
      </c>
    </row>
    <row r="23" spans="1:10" s="6" customFormat="1" ht="18" customHeight="1" x14ac:dyDescent="0.3">
      <c r="A23" s="7">
        <v>46068</v>
      </c>
      <c r="B23" s="4">
        <v>270.08</v>
      </c>
      <c r="C23" s="4"/>
      <c r="D23" s="4"/>
      <c r="E23" s="4">
        <f>Tabela1345678910111213[[#This Row],[Planowana praca przewozowa]]+Tabela1345678910111213[[#This Row],[Wzkm zlecone dodatkowo]]-Tabela1345678910111213[[#This Row],[Wzkm niewykonane]]</f>
        <v>270.08</v>
      </c>
      <c r="F23" s="5"/>
      <c r="G23" s="5"/>
      <c r="H23" s="5">
        <f>Tabela1345678910111213[[#This Row],[Planowana praca przewozowa]]*Tabela1345678910111213[[#This Row],[Stawka za wzkm]]</f>
        <v>0</v>
      </c>
      <c r="I23" s="5">
        <f>Tabela1345678910111213[[#This Row],[Kwota netto wynagrodzenia]]*0.08</f>
        <v>0</v>
      </c>
      <c r="J23" s="5">
        <f>Tabela1345678910111213[[#This Row],[Kwota netto wynagrodzenia]]+Tabela1345678910111213[[#This Row],[VAT 8%]]</f>
        <v>0</v>
      </c>
    </row>
    <row r="24" spans="1:10" s="6" customFormat="1" ht="18" customHeight="1" x14ac:dyDescent="0.3">
      <c r="A24" s="7">
        <v>46069</v>
      </c>
      <c r="B24" s="4">
        <v>270.08</v>
      </c>
      <c r="C24" s="4"/>
      <c r="D24" s="4"/>
      <c r="E24" s="4">
        <f>Tabela1345678910111213[[#This Row],[Planowana praca przewozowa]]+Tabela1345678910111213[[#This Row],[Wzkm zlecone dodatkowo]]-Tabela1345678910111213[[#This Row],[Wzkm niewykonane]]</f>
        <v>270.08</v>
      </c>
      <c r="F24" s="5"/>
      <c r="G24" s="5"/>
      <c r="H24" s="5">
        <f>Tabela1345678910111213[[#This Row],[Planowana praca przewozowa]]*Tabela1345678910111213[[#This Row],[Stawka za wzkm]]</f>
        <v>0</v>
      </c>
      <c r="I24" s="5">
        <f>Tabela1345678910111213[[#This Row],[Kwota netto wynagrodzenia]]*0.08</f>
        <v>0</v>
      </c>
      <c r="J24" s="5">
        <f>Tabela1345678910111213[[#This Row],[Kwota netto wynagrodzenia]]+Tabela1345678910111213[[#This Row],[VAT 8%]]</f>
        <v>0</v>
      </c>
    </row>
    <row r="25" spans="1:10" s="6" customFormat="1" ht="18" customHeight="1" x14ac:dyDescent="0.3">
      <c r="A25" s="7">
        <v>46070</v>
      </c>
      <c r="B25" s="4">
        <v>270.08</v>
      </c>
      <c r="C25" s="4"/>
      <c r="D25" s="4"/>
      <c r="E25" s="4">
        <f>Tabela1345678910111213[[#This Row],[Planowana praca przewozowa]]+Tabela1345678910111213[[#This Row],[Wzkm zlecone dodatkowo]]-Tabela1345678910111213[[#This Row],[Wzkm niewykonane]]</f>
        <v>270.08</v>
      </c>
      <c r="F25" s="5"/>
      <c r="G25" s="5"/>
      <c r="H25" s="5">
        <f>Tabela1345678910111213[[#This Row],[Planowana praca przewozowa]]*Tabela1345678910111213[[#This Row],[Stawka za wzkm]]</f>
        <v>0</v>
      </c>
      <c r="I25" s="5">
        <f>Tabela1345678910111213[[#This Row],[Kwota netto wynagrodzenia]]*0.08</f>
        <v>0</v>
      </c>
      <c r="J25" s="5">
        <f>Tabela1345678910111213[[#This Row],[Kwota netto wynagrodzenia]]+Tabela1345678910111213[[#This Row],[VAT 8%]]</f>
        <v>0</v>
      </c>
    </row>
    <row r="26" spans="1:10" s="6" customFormat="1" ht="18" customHeight="1" x14ac:dyDescent="0.3">
      <c r="A26" s="7">
        <v>46071</v>
      </c>
      <c r="B26" s="4">
        <v>270.08</v>
      </c>
      <c r="C26" s="4"/>
      <c r="D26" s="4"/>
      <c r="E26" s="4">
        <f>Tabela1345678910111213[[#This Row],[Planowana praca przewozowa]]+Tabela1345678910111213[[#This Row],[Wzkm zlecone dodatkowo]]-Tabela1345678910111213[[#This Row],[Wzkm niewykonane]]</f>
        <v>270.08</v>
      </c>
      <c r="F26" s="5"/>
      <c r="G26" s="5"/>
      <c r="H26" s="5">
        <f>Tabela1345678910111213[[#This Row],[Planowana praca przewozowa]]*Tabela1345678910111213[[#This Row],[Stawka za wzkm]]</f>
        <v>0</v>
      </c>
      <c r="I26" s="5">
        <f>Tabela1345678910111213[[#This Row],[Kwota netto wynagrodzenia]]*0.08</f>
        <v>0</v>
      </c>
      <c r="J26" s="5">
        <f>Tabela1345678910111213[[#This Row],[Kwota netto wynagrodzenia]]+Tabela1345678910111213[[#This Row],[VAT 8%]]</f>
        <v>0</v>
      </c>
    </row>
    <row r="27" spans="1:10" s="6" customFormat="1" ht="18" customHeight="1" x14ac:dyDescent="0.3">
      <c r="A27" s="7">
        <v>46072</v>
      </c>
      <c r="B27" s="4">
        <v>270.08</v>
      </c>
      <c r="C27" s="4"/>
      <c r="D27" s="4"/>
      <c r="E27" s="4">
        <f>Tabela1345678910111213[[#This Row],[Planowana praca przewozowa]]+Tabela1345678910111213[[#This Row],[Wzkm zlecone dodatkowo]]-Tabela1345678910111213[[#This Row],[Wzkm niewykonane]]</f>
        <v>270.08</v>
      </c>
      <c r="F27" s="5"/>
      <c r="G27" s="5"/>
      <c r="H27" s="5">
        <f>Tabela1345678910111213[[#This Row],[Planowana praca przewozowa]]*Tabela1345678910111213[[#This Row],[Stawka za wzkm]]</f>
        <v>0</v>
      </c>
      <c r="I27" s="5">
        <f>Tabela1345678910111213[[#This Row],[Kwota netto wynagrodzenia]]*0.08</f>
        <v>0</v>
      </c>
      <c r="J27" s="5">
        <f>Tabela1345678910111213[[#This Row],[Kwota netto wynagrodzenia]]+Tabela1345678910111213[[#This Row],[VAT 8%]]</f>
        <v>0</v>
      </c>
    </row>
    <row r="28" spans="1:10" s="6" customFormat="1" ht="18" customHeight="1" x14ac:dyDescent="0.3">
      <c r="A28" s="7">
        <v>46073</v>
      </c>
      <c r="B28" s="4">
        <v>103.32000000000001</v>
      </c>
      <c r="C28" s="4"/>
      <c r="D28" s="4"/>
      <c r="E28" s="4">
        <f>Tabela1345678910111213[[#This Row],[Planowana praca przewozowa]]+Tabela1345678910111213[[#This Row],[Wzkm zlecone dodatkowo]]-Tabela1345678910111213[[#This Row],[Wzkm niewykonane]]</f>
        <v>103.32000000000001</v>
      </c>
      <c r="F28" s="5"/>
      <c r="G28" s="5"/>
      <c r="H28" s="5">
        <f>Tabela1345678910111213[[#This Row],[Planowana praca przewozowa]]*Tabela1345678910111213[[#This Row],[Stawka za wzkm]]</f>
        <v>0</v>
      </c>
      <c r="I28" s="5">
        <f>Tabela1345678910111213[[#This Row],[Kwota netto wynagrodzenia]]*0.08</f>
        <v>0</v>
      </c>
      <c r="J28" s="5">
        <f>Tabela1345678910111213[[#This Row],[Kwota netto wynagrodzenia]]+Tabela1345678910111213[[#This Row],[VAT 8%]]</f>
        <v>0</v>
      </c>
    </row>
    <row r="29" spans="1:10" s="6" customFormat="1" ht="18" customHeight="1" x14ac:dyDescent="0.3">
      <c r="A29" s="7">
        <v>46074</v>
      </c>
      <c r="B29" s="4">
        <v>0</v>
      </c>
      <c r="C29" s="4"/>
      <c r="D29" s="4"/>
      <c r="E29" s="4">
        <f>Tabela1345678910111213[[#This Row],[Planowana praca przewozowa]]+Tabela1345678910111213[[#This Row],[Wzkm zlecone dodatkowo]]-Tabela1345678910111213[[#This Row],[Wzkm niewykonane]]</f>
        <v>0</v>
      </c>
      <c r="F29" s="5"/>
      <c r="G29" s="5"/>
      <c r="H29" s="5">
        <f>Tabela1345678910111213[[#This Row],[Planowana praca przewozowa]]*Tabela1345678910111213[[#This Row],[Stawka za wzkm]]</f>
        <v>0</v>
      </c>
      <c r="I29" s="5">
        <f>Tabela1345678910111213[[#This Row],[Kwota netto wynagrodzenia]]*0.08</f>
        <v>0</v>
      </c>
      <c r="J29" s="5">
        <f>Tabela1345678910111213[[#This Row],[Kwota netto wynagrodzenia]]+Tabela1345678910111213[[#This Row],[VAT 8%]]</f>
        <v>0</v>
      </c>
    </row>
    <row r="30" spans="1:10" s="6" customFormat="1" ht="18" customHeight="1" x14ac:dyDescent="0.3">
      <c r="A30" s="7">
        <v>46075</v>
      </c>
      <c r="B30" s="4">
        <v>270.08</v>
      </c>
      <c r="C30" s="4"/>
      <c r="D30" s="4"/>
      <c r="E30" s="4">
        <f>Tabela1345678910111213[[#This Row],[Planowana praca przewozowa]]+Tabela1345678910111213[[#This Row],[Wzkm zlecone dodatkowo]]-Tabela1345678910111213[[#This Row],[Wzkm niewykonane]]</f>
        <v>270.08</v>
      </c>
      <c r="F30" s="5"/>
      <c r="G30" s="5"/>
      <c r="H30" s="5">
        <f>Tabela1345678910111213[[#This Row],[Planowana praca przewozowa]]*Tabela1345678910111213[[#This Row],[Stawka za wzkm]]</f>
        <v>0</v>
      </c>
      <c r="I30" s="5">
        <f>Tabela1345678910111213[[#This Row],[Kwota netto wynagrodzenia]]*0.08</f>
        <v>0</v>
      </c>
      <c r="J30" s="5">
        <f>Tabela1345678910111213[[#This Row],[Kwota netto wynagrodzenia]]+Tabela1345678910111213[[#This Row],[VAT 8%]]</f>
        <v>0</v>
      </c>
    </row>
    <row r="31" spans="1:10" s="6" customFormat="1" ht="18" customHeight="1" x14ac:dyDescent="0.3">
      <c r="A31" s="7">
        <v>46076</v>
      </c>
      <c r="B31" s="4">
        <v>270.08</v>
      </c>
      <c r="C31" s="4"/>
      <c r="D31" s="4"/>
      <c r="E31" s="4">
        <f>Tabela1345678910111213[[#This Row],[Planowana praca przewozowa]]+Tabela1345678910111213[[#This Row],[Wzkm zlecone dodatkowo]]-Tabela1345678910111213[[#This Row],[Wzkm niewykonane]]</f>
        <v>270.08</v>
      </c>
      <c r="F31" s="5"/>
      <c r="G31" s="5"/>
      <c r="H31" s="5">
        <f>Tabela1345678910111213[[#This Row],[Planowana praca przewozowa]]*Tabela1345678910111213[[#This Row],[Stawka za wzkm]]</f>
        <v>0</v>
      </c>
      <c r="I31" s="5">
        <f>Tabela1345678910111213[[#This Row],[Kwota netto wynagrodzenia]]*0.08</f>
        <v>0</v>
      </c>
      <c r="J31" s="5">
        <f>Tabela1345678910111213[[#This Row],[Kwota netto wynagrodzenia]]+Tabela1345678910111213[[#This Row],[VAT 8%]]</f>
        <v>0</v>
      </c>
    </row>
    <row r="32" spans="1:10" s="6" customFormat="1" ht="18" customHeight="1" x14ac:dyDescent="0.3">
      <c r="A32" s="7">
        <v>46077</v>
      </c>
      <c r="B32" s="4">
        <v>270.08</v>
      </c>
      <c r="C32" s="4"/>
      <c r="D32" s="4"/>
      <c r="E32" s="4">
        <f>Tabela1345678910111213[[#This Row],[Planowana praca przewozowa]]+Tabela1345678910111213[[#This Row],[Wzkm zlecone dodatkowo]]-Tabela1345678910111213[[#This Row],[Wzkm niewykonane]]</f>
        <v>270.08</v>
      </c>
      <c r="F32" s="5"/>
      <c r="G32" s="5"/>
      <c r="H32" s="5">
        <f>Tabela1345678910111213[[#This Row],[Planowana praca przewozowa]]*Tabela1345678910111213[[#This Row],[Stawka za wzkm]]</f>
        <v>0</v>
      </c>
      <c r="I32" s="5">
        <f>Tabela1345678910111213[[#This Row],[Kwota netto wynagrodzenia]]*0.08</f>
        <v>0</v>
      </c>
      <c r="J32" s="5">
        <f>Tabela1345678910111213[[#This Row],[Kwota netto wynagrodzenia]]+Tabela1345678910111213[[#This Row],[VAT 8%]]</f>
        <v>0</v>
      </c>
    </row>
    <row r="33" spans="1:10" s="6" customFormat="1" ht="18" customHeight="1" x14ac:dyDescent="0.3">
      <c r="A33" s="7">
        <v>46078</v>
      </c>
      <c r="B33" s="4">
        <v>270.08</v>
      </c>
      <c r="C33" s="4"/>
      <c r="D33" s="4"/>
      <c r="E33" s="4">
        <f>Tabela1345678910111213[[#This Row],[Planowana praca przewozowa]]+Tabela1345678910111213[[#This Row],[Wzkm zlecone dodatkowo]]-Tabela1345678910111213[[#This Row],[Wzkm niewykonane]]</f>
        <v>270.08</v>
      </c>
      <c r="F33" s="5"/>
      <c r="G33" s="5"/>
      <c r="H33" s="5">
        <f>Tabela1345678910111213[[#This Row],[Planowana praca przewozowa]]*Tabela1345678910111213[[#This Row],[Stawka za wzkm]]</f>
        <v>0</v>
      </c>
      <c r="I33" s="5">
        <f>Tabela1345678910111213[[#This Row],[Kwota netto wynagrodzenia]]*0.08</f>
        <v>0</v>
      </c>
      <c r="J33" s="5">
        <f>Tabela1345678910111213[[#This Row],[Kwota netto wynagrodzenia]]+Tabela1345678910111213[[#This Row],[VAT 8%]]</f>
        <v>0</v>
      </c>
    </row>
    <row r="34" spans="1:10" s="6" customFormat="1" ht="18" customHeight="1" x14ac:dyDescent="0.3">
      <c r="A34" s="7">
        <v>46079</v>
      </c>
      <c r="B34" s="4">
        <v>270.08</v>
      </c>
      <c r="C34" s="4"/>
      <c r="D34" s="4"/>
      <c r="E34" s="4">
        <f>Tabela1345678910111213[[#This Row],[Planowana praca przewozowa]]+Tabela1345678910111213[[#This Row],[Wzkm zlecone dodatkowo]]-Tabela1345678910111213[[#This Row],[Wzkm niewykonane]]</f>
        <v>270.08</v>
      </c>
      <c r="F34" s="5"/>
      <c r="G34" s="5"/>
      <c r="H34" s="5">
        <f>Tabela1345678910111213[[#This Row],[Planowana praca przewozowa]]*Tabela1345678910111213[[#This Row],[Stawka za wzkm]]</f>
        <v>0</v>
      </c>
      <c r="I34" s="5">
        <f>Tabela1345678910111213[[#This Row],[Kwota netto wynagrodzenia]]*0.08</f>
        <v>0</v>
      </c>
      <c r="J34" s="5">
        <f>Tabela1345678910111213[[#This Row],[Kwota netto wynagrodzenia]]+Tabela1345678910111213[[#This Row],[VAT 8%]]</f>
        <v>0</v>
      </c>
    </row>
    <row r="35" spans="1:10" s="6" customFormat="1" ht="18" customHeight="1" x14ac:dyDescent="0.3">
      <c r="A35" s="7">
        <v>46080</v>
      </c>
      <c r="B35" s="4">
        <v>103.32000000000001</v>
      </c>
      <c r="C35" s="4"/>
      <c r="D35" s="4"/>
      <c r="E35" s="4">
        <f>Tabela1345678910111213[[#This Row],[Planowana praca przewozowa]]+Tabela1345678910111213[[#This Row],[Wzkm zlecone dodatkowo]]-Tabela1345678910111213[[#This Row],[Wzkm niewykonane]]</f>
        <v>103.32000000000001</v>
      </c>
      <c r="F35" s="5"/>
      <c r="G35" s="5"/>
      <c r="H35" s="5">
        <f>Tabela1345678910111213[[#This Row],[Planowana praca przewozowa]]*Tabela1345678910111213[[#This Row],[Stawka za wzkm]]</f>
        <v>0</v>
      </c>
      <c r="I35" s="5">
        <f>Tabela1345678910111213[[#This Row],[Kwota netto wynagrodzenia]]*0.08</f>
        <v>0</v>
      </c>
      <c r="J35" s="5">
        <f>Tabela1345678910111213[[#This Row],[Kwota netto wynagrodzenia]]+Tabela1345678910111213[[#This Row],[VAT 8%]]</f>
        <v>0</v>
      </c>
    </row>
    <row r="36" spans="1:10" s="6" customFormat="1" ht="18" customHeight="1" x14ac:dyDescent="0.3">
      <c r="A36" s="7">
        <v>46081</v>
      </c>
      <c r="B36" s="4">
        <v>0</v>
      </c>
      <c r="C36" s="4"/>
      <c r="D36" s="4"/>
      <c r="E36" s="4">
        <f>Tabela1345678910111213[[#This Row],[Planowana praca przewozowa]]+Tabela1345678910111213[[#This Row],[Wzkm zlecone dodatkowo]]-Tabela1345678910111213[[#This Row],[Wzkm niewykonane]]</f>
        <v>0</v>
      </c>
      <c r="F36" s="5"/>
      <c r="G36" s="5"/>
      <c r="H36" s="5">
        <f>Tabela1345678910111213[[#This Row],[Planowana praca przewozowa]]*Tabela1345678910111213[[#This Row],[Stawka za wzkm]]</f>
        <v>0</v>
      </c>
      <c r="I36" s="5">
        <f>Tabela1345678910111213[[#This Row],[Kwota netto wynagrodzenia]]*0.08</f>
        <v>0</v>
      </c>
      <c r="J36" s="5">
        <f>Tabela1345678910111213[[#This Row],[Kwota netto wynagrodzenia]]+Tabela1345678910111213[[#This Row],[VAT 8%]]</f>
        <v>0</v>
      </c>
    </row>
    <row r="37" spans="1:10" s="6" customFormat="1" ht="30" customHeight="1" x14ac:dyDescent="0.3">
      <c r="A37" s="3" t="s">
        <v>15</v>
      </c>
      <c r="B37" s="12">
        <f>SUBTOTAL(109,Tabela1345678910111213[Planowana praca przewozowa])</f>
        <v>6740.4799999999987</v>
      </c>
      <c r="C37" s="12">
        <f>SUBTOTAL(109,Tabela1345678910111213[Wzkm zlecone dodatkowo])</f>
        <v>0</v>
      </c>
      <c r="D37" s="12">
        <f>SUBTOTAL(109,Tabela1345678910111213[Wzkm niewykonane])</f>
        <v>0</v>
      </c>
      <c r="E37" s="12">
        <f>SUBTOTAL(109,Tabela1345678910111213[Wzkm wykonane łącznie])</f>
        <v>6740.4799999999987</v>
      </c>
      <c r="F37" s="13"/>
      <c r="G37" s="13">
        <f>SUBTOTAL(109,Tabela1345678910111213[Kary i potrącenia])</f>
        <v>0</v>
      </c>
      <c r="H37" s="13">
        <f>SUBTOTAL(109,Tabela1345678910111213[Kwota netto wynagrodzenia])</f>
        <v>0</v>
      </c>
      <c r="I37" s="13">
        <f>SUBTOTAL(109,Tabela1345678910111213[VAT 8%])</f>
        <v>0</v>
      </c>
      <c r="J37" s="13">
        <f>SUBTOTAL(109,Tabela1345678910111213[Wynagrodzenie brutto])</f>
        <v>0</v>
      </c>
    </row>
  </sheetData>
  <mergeCells count="2">
    <mergeCell ref="H1:I4"/>
    <mergeCell ref="A6:J6"/>
  </mergeCells>
  <pageMargins left="0.19685039370078741" right="0.19685039370078741" top="0.39370078740157483" bottom="0.39370078740157483" header="0" footer="0"/>
  <pageSetup paperSize="9" scale="7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09.2026</vt:lpstr>
      <vt:lpstr>10.2026</vt:lpstr>
      <vt:lpstr>11.2026</vt:lpstr>
      <vt:lpstr>12.2026</vt:lpstr>
      <vt:lpstr>01.2027</vt:lpstr>
      <vt:lpstr>02.2027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Janoska</dc:creator>
  <cp:lastModifiedBy>Janoska, Grzegorz</cp:lastModifiedBy>
  <cp:lastPrinted>2023-07-19T09:40:29Z</cp:lastPrinted>
  <dcterms:created xsi:type="dcterms:W3CDTF">2023-07-19T09:24:22Z</dcterms:created>
  <dcterms:modified xsi:type="dcterms:W3CDTF">2026-07-03T15:55:41Z</dcterms:modified>
</cp:coreProperties>
</file>