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CIECHOCINEK\6. WYBÓR OPERATORA 02.2025\"/>
    </mc:Choice>
  </mc:AlternateContent>
  <xr:revisionPtr revIDLastSave="0" documentId="13_ncr:1_{E0356002-4808-414F-8454-086947045FDB}" xr6:coauthVersionLast="47" xr6:coauthVersionMax="47" xr10:uidLastSave="{00000000-0000-0000-0000-000000000000}"/>
  <bookViews>
    <workbookView xWindow="-108" yWindow="-108" windowWidth="23256" windowHeight="12456" xr2:uid="{9D63C00D-3F3A-4C23-B7E4-9970DC107DAD}"/>
  </bookViews>
  <sheets>
    <sheet name="03.2025" sheetId="1" r:id="rId1"/>
    <sheet name="04.2025" sheetId="12" r:id="rId2"/>
    <sheet name="05.2025" sheetId="13" r:id="rId3"/>
    <sheet name="06.2025" sheetId="14" r:id="rId4"/>
    <sheet name="07.2025" sheetId="15" r:id="rId5"/>
    <sheet name="08.2025" sheetId="16" r:id="rId6"/>
    <sheet name="09.2025" sheetId="17" r:id="rId7"/>
    <sheet name="10.2025" sheetId="18" r:id="rId8"/>
    <sheet name="11.2025" sheetId="19" r:id="rId9"/>
    <sheet name="12.2025" sheetId="20" r:id="rId10"/>
    <sheet name="01.2026" sheetId="21" r:id="rId11"/>
    <sheet name="02.2026" sheetId="2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22" l="1"/>
  <c r="D37" i="22"/>
  <c r="C37" i="22"/>
  <c r="B37" i="22"/>
  <c r="I36" i="22"/>
  <c r="J36" i="22" s="1"/>
  <c r="H36" i="22"/>
  <c r="E36" i="22"/>
  <c r="H35" i="22"/>
  <c r="E35" i="22"/>
  <c r="H34" i="22"/>
  <c r="E34" i="22"/>
  <c r="H33" i="22"/>
  <c r="E33" i="22"/>
  <c r="H32" i="22"/>
  <c r="E32" i="22"/>
  <c r="H31" i="22"/>
  <c r="E31" i="22"/>
  <c r="H30" i="22"/>
  <c r="E30" i="22"/>
  <c r="H29" i="22"/>
  <c r="E29" i="22"/>
  <c r="I28" i="22"/>
  <c r="J28" i="22" s="1"/>
  <c r="H28" i="22"/>
  <c r="E28" i="22"/>
  <c r="H27" i="22"/>
  <c r="E27" i="22"/>
  <c r="H26" i="22"/>
  <c r="E26" i="22"/>
  <c r="H25" i="22"/>
  <c r="E25" i="22"/>
  <c r="I24" i="22"/>
  <c r="J24" i="22" s="1"/>
  <c r="H24" i="22"/>
  <c r="E24" i="22"/>
  <c r="H23" i="22"/>
  <c r="E23" i="22"/>
  <c r="H22" i="22"/>
  <c r="E22" i="22"/>
  <c r="H21" i="22"/>
  <c r="E21" i="22"/>
  <c r="H20" i="22"/>
  <c r="I20" i="22" s="1"/>
  <c r="J20" i="22" s="1"/>
  <c r="E20" i="22"/>
  <c r="H19" i="22"/>
  <c r="I19" i="22" s="1"/>
  <c r="E19" i="22"/>
  <c r="H18" i="22"/>
  <c r="I18" i="22" s="1"/>
  <c r="J18" i="22" s="1"/>
  <c r="E18" i="22"/>
  <c r="H17" i="22"/>
  <c r="I17" i="22" s="1"/>
  <c r="E17" i="22"/>
  <c r="H16" i="22"/>
  <c r="E16" i="22"/>
  <c r="H15" i="22"/>
  <c r="I15" i="22" s="1"/>
  <c r="E15" i="22"/>
  <c r="H14" i="22"/>
  <c r="E14" i="22"/>
  <c r="H13" i="22"/>
  <c r="E13" i="22"/>
  <c r="H12" i="22"/>
  <c r="I12" i="22" s="1"/>
  <c r="J12" i="22" s="1"/>
  <c r="E12" i="22"/>
  <c r="H11" i="22"/>
  <c r="I11" i="22" s="1"/>
  <c r="E11" i="22"/>
  <c r="H10" i="22"/>
  <c r="E10" i="22"/>
  <c r="H9" i="22"/>
  <c r="E9" i="22"/>
  <c r="G40" i="21"/>
  <c r="D40" i="21"/>
  <c r="C40" i="21"/>
  <c r="B40" i="21"/>
  <c r="H39" i="21"/>
  <c r="E39" i="21"/>
  <c r="H38" i="21"/>
  <c r="E38" i="21"/>
  <c r="H37" i="21"/>
  <c r="E37" i="21"/>
  <c r="H36" i="21"/>
  <c r="E36" i="21"/>
  <c r="H35" i="21"/>
  <c r="E35" i="21"/>
  <c r="H34" i="21"/>
  <c r="E34" i="21"/>
  <c r="H33" i="21"/>
  <c r="E33" i="21"/>
  <c r="H32" i="21"/>
  <c r="E32" i="21"/>
  <c r="H31" i="21"/>
  <c r="E31" i="21"/>
  <c r="H30" i="21"/>
  <c r="E30" i="21"/>
  <c r="H29" i="21"/>
  <c r="E29" i="21"/>
  <c r="H28" i="21"/>
  <c r="E28" i="21"/>
  <c r="H27" i="21"/>
  <c r="E27" i="21"/>
  <c r="H26" i="21"/>
  <c r="E26" i="21"/>
  <c r="H25" i="21"/>
  <c r="E25" i="21"/>
  <c r="H24" i="21"/>
  <c r="E24" i="21"/>
  <c r="H23" i="21"/>
  <c r="E23" i="21"/>
  <c r="H22" i="21"/>
  <c r="E22" i="21"/>
  <c r="H21" i="21"/>
  <c r="E21" i="21"/>
  <c r="H20" i="21"/>
  <c r="E20" i="21"/>
  <c r="H19" i="21"/>
  <c r="E19" i="21"/>
  <c r="H18" i="21"/>
  <c r="E18" i="21"/>
  <c r="H17" i="21"/>
  <c r="E17" i="21"/>
  <c r="H16" i="21"/>
  <c r="E16" i="21"/>
  <c r="H15" i="21"/>
  <c r="E15" i="21"/>
  <c r="H14" i="21"/>
  <c r="E14" i="21"/>
  <c r="H13" i="21"/>
  <c r="E13" i="21"/>
  <c r="H12" i="21"/>
  <c r="E12" i="21"/>
  <c r="H11" i="21"/>
  <c r="E11" i="21"/>
  <c r="H10" i="21"/>
  <c r="E10" i="21"/>
  <c r="H9" i="21"/>
  <c r="E9" i="21"/>
  <c r="E40" i="21" s="1"/>
  <c r="G40" i="20"/>
  <c r="D40" i="20"/>
  <c r="C40" i="20"/>
  <c r="B40" i="20"/>
  <c r="H39" i="20"/>
  <c r="I39" i="20" s="1"/>
  <c r="J39" i="20" s="1"/>
  <c r="E39" i="20"/>
  <c r="H38" i="20"/>
  <c r="E38" i="20"/>
  <c r="H37" i="20"/>
  <c r="I37" i="20" s="1"/>
  <c r="J37" i="20" s="1"/>
  <c r="E37" i="20"/>
  <c r="H36" i="20"/>
  <c r="E36" i="20"/>
  <c r="H35" i="20"/>
  <c r="I35" i="20" s="1"/>
  <c r="J35" i="20" s="1"/>
  <c r="E35" i="20"/>
  <c r="H34" i="20"/>
  <c r="E34" i="20"/>
  <c r="H33" i="20"/>
  <c r="I33" i="20" s="1"/>
  <c r="J33" i="20" s="1"/>
  <c r="E33" i="20"/>
  <c r="H32" i="20"/>
  <c r="E32" i="20"/>
  <c r="H31" i="20"/>
  <c r="I31" i="20" s="1"/>
  <c r="J31" i="20" s="1"/>
  <c r="E31" i="20"/>
  <c r="H30" i="20"/>
  <c r="E30" i="20"/>
  <c r="H29" i="20"/>
  <c r="I29" i="20" s="1"/>
  <c r="J29" i="20" s="1"/>
  <c r="E29" i="20"/>
  <c r="H28" i="20"/>
  <c r="E28" i="20"/>
  <c r="H27" i="20"/>
  <c r="I27" i="20" s="1"/>
  <c r="J27" i="20" s="1"/>
  <c r="E27" i="20"/>
  <c r="H26" i="20"/>
  <c r="E26" i="20"/>
  <c r="H25" i="20"/>
  <c r="I25" i="20" s="1"/>
  <c r="J25" i="20" s="1"/>
  <c r="E25" i="20"/>
  <c r="H24" i="20"/>
  <c r="E24" i="20"/>
  <c r="H23" i="20"/>
  <c r="I23" i="20" s="1"/>
  <c r="J23" i="20" s="1"/>
  <c r="E23" i="20"/>
  <c r="H22" i="20"/>
  <c r="E22" i="20"/>
  <c r="H21" i="20"/>
  <c r="I21" i="20" s="1"/>
  <c r="J21" i="20" s="1"/>
  <c r="E21" i="20"/>
  <c r="H20" i="20"/>
  <c r="E20" i="20"/>
  <c r="H19" i="20"/>
  <c r="I19" i="20" s="1"/>
  <c r="J19" i="20" s="1"/>
  <c r="E19" i="20"/>
  <c r="H18" i="20"/>
  <c r="E18" i="20"/>
  <c r="H17" i="20"/>
  <c r="I17" i="20" s="1"/>
  <c r="J17" i="20" s="1"/>
  <c r="E17" i="20"/>
  <c r="H16" i="20"/>
  <c r="E16" i="20"/>
  <c r="H15" i="20"/>
  <c r="I15" i="20" s="1"/>
  <c r="J15" i="20" s="1"/>
  <c r="E15" i="20"/>
  <c r="H14" i="20"/>
  <c r="E14" i="20"/>
  <c r="H13" i="20"/>
  <c r="I13" i="20" s="1"/>
  <c r="J13" i="20" s="1"/>
  <c r="E13" i="20"/>
  <c r="H12" i="20"/>
  <c r="E12" i="20"/>
  <c r="H11" i="20"/>
  <c r="I11" i="20" s="1"/>
  <c r="J11" i="20" s="1"/>
  <c r="E11" i="20"/>
  <c r="H10" i="20"/>
  <c r="E10" i="20"/>
  <c r="H9" i="20"/>
  <c r="I9" i="20" s="1"/>
  <c r="E9" i="20"/>
  <c r="E40" i="20" s="1"/>
  <c r="G39" i="19"/>
  <c r="D39" i="19"/>
  <c r="C39" i="19"/>
  <c r="B39" i="19"/>
  <c r="H38" i="19"/>
  <c r="E38" i="19"/>
  <c r="H37" i="19"/>
  <c r="E37" i="19"/>
  <c r="H36" i="19"/>
  <c r="E36" i="19"/>
  <c r="H35" i="19"/>
  <c r="E35" i="19"/>
  <c r="H34" i="19"/>
  <c r="E34" i="19"/>
  <c r="H33" i="19"/>
  <c r="E33" i="19"/>
  <c r="H32" i="19"/>
  <c r="E32" i="19"/>
  <c r="H31" i="19"/>
  <c r="E31" i="19"/>
  <c r="H30" i="19"/>
  <c r="E30" i="19"/>
  <c r="H29" i="19"/>
  <c r="E29" i="19"/>
  <c r="H28" i="19"/>
  <c r="E28" i="19"/>
  <c r="H27" i="19"/>
  <c r="E27" i="19"/>
  <c r="H26" i="19"/>
  <c r="E26" i="19"/>
  <c r="H25" i="19"/>
  <c r="E25" i="19"/>
  <c r="H24" i="19"/>
  <c r="E24" i="19"/>
  <c r="H23" i="19"/>
  <c r="E23" i="19"/>
  <c r="H22" i="19"/>
  <c r="E22" i="19"/>
  <c r="H21" i="19"/>
  <c r="E21" i="19"/>
  <c r="H20" i="19"/>
  <c r="E20" i="19"/>
  <c r="H19" i="19"/>
  <c r="E19" i="19"/>
  <c r="H18" i="19"/>
  <c r="E18" i="19"/>
  <c r="H17" i="19"/>
  <c r="E17" i="19"/>
  <c r="H16" i="19"/>
  <c r="E16" i="19"/>
  <c r="H15" i="19"/>
  <c r="E15" i="19"/>
  <c r="H14" i="19"/>
  <c r="E14" i="19"/>
  <c r="H13" i="19"/>
  <c r="E13" i="19"/>
  <c r="H12" i="19"/>
  <c r="E12" i="19"/>
  <c r="H11" i="19"/>
  <c r="E11" i="19"/>
  <c r="H10" i="19"/>
  <c r="E10" i="19"/>
  <c r="H9" i="19"/>
  <c r="E9" i="19"/>
  <c r="G40" i="18"/>
  <c r="D40" i="18"/>
  <c r="C40" i="18"/>
  <c r="B40" i="18"/>
  <c r="H39" i="18"/>
  <c r="E39" i="18"/>
  <c r="H38" i="18"/>
  <c r="E38" i="18"/>
  <c r="H37" i="18"/>
  <c r="E37" i="18"/>
  <c r="H36" i="18"/>
  <c r="E36" i="18"/>
  <c r="H35" i="18"/>
  <c r="E35" i="18"/>
  <c r="H34" i="18"/>
  <c r="E34" i="18"/>
  <c r="H33" i="18"/>
  <c r="E33" i="18"/>
  <c r="H32" i="18"/>
  <c r="E32" i="18"/>
  <c r="H31" i="18"/>
  <c r="E31" i="18"/>
  <c r="H30" i="18"/>
  <c r="I30" i="18" s="1"/>
  <c r="E30" i="18"/>
  <c r="H29" i="18"/>
  <c r="E29" i="18"/>
  <c r="I28" i="18"/>
  <c r="H28" i="18"/>
  <c r="E28" i="18"/>
  <c r="H27" i="18"/>
  <c r="E27" i="18"/>
  <c r="I26" i="18"/>
  <c r="H26" i="18"/>
  <c r="E26" i="18"/>
  <c r="H25" i="18"/>
  <c r="E25" i="18"/>
  <c r="H24" i="18"/>
  <c r="E24" i="18"/>
  <c r="H23" i="18"/>
  <c r="E23" i="18"/>
  <c r="I22" i="18"/>
  <c r="H22" i="18"/>
  <c r="E22" i="18"/>
  <c r="H21" i="18"/>
  <c r="E21" i="18"/>
  <c r="H20" i="18"/>
  <c r="E20" i="18"/>
  <c r="H19" i="18"/>
  <c r="E19" i="18"/>
  <c r="I18" i="18"/>
  <c r="H18" i="18"/>
  <c r="J18" i="18" s="1"/>
  <c r="E18" i="18"/>
  <c r="H17" i="18"/>
  <c r="E17" i="18"/>
  <c r="H16" i="18"/>
  <c r="E16" i="18"/>
  <c r="H15" i="18"/>
  <c r="E15" i="18"/>
  <c r="H14" i="18"/>
  <c r="I14" i="18" s="1"/>
  <c r="E14" i="18"/>
  <c r="H13" i="18"/>
  <c r="E13" i="18"/>
  <c r="I12" i="18"/>
  <c r="H12" i="18"/>
  <c r="E12" i="18"/>
  <c r="H11" i="18"/>
  <c r="E11" i="18"/>
  <c r="I10" i="18"/>
  <c r="H10" i="18"/>
  <c r="E10" i="18"/>
  <c r="H9" i="18"/>
  <c r="E9" i="18"/>
  <c r="G39" i="17"/>
  <c r="D39" i="17"/>
  <c r="C39" i="17"/>
  <c r="B39" i="17"/>
  <c r="H38" i="17"/>
  <c r="E38" i="17"/>
  <c r="H37" i="17"/>
  <c r="I37" i="17" s="1"/>
  <c r="J37" i="17" s="1"/>
  <c r="E37" i="17"/>
  <c r="H36" i="17"/>
  <c r="E36" i="17"/>
  <c r="H35" i="17"/>
  <c r="I35" i="17" s="1"/>
  <c r="J35" i="17" s="1"/>
  <c r="E35" i="17"/>
  <c r="H34" i="17"/>
  <c r="E34" i="17"/>
  <c r="H33" i="17"/>
  <c r="I33" i="17" s="1"/>
  <c r="J33" i="17" s="1"/>
  <c r="E33" i="17"/>
  <c r="H32" i="17"/>
  <c r="E32" i="17"/>
  <c r="H31" i="17"/>
  <c r="I31" i="17" s="1"/>
  <c r="J31" i="17" s="1"/>
  <c r="E31" i="17"/>
  <c r="H30" i="17"/>
  <c r="E30" i="17"/>
  <c r="H29" i="17"/>
  <c r="I29" i="17" s="1"/>
  <c r="J29" i="17" s="1"/>
  <c r="E29" i="17"/>
  <c r="H28" i="17"/>
  <c r="E28" i="17"/>
  <c r="H27" i="17"/>
  <c r="I27" i="17" s="1"/>
  <c r="J27" i="17" s="1"/>
  <c r="E27" i="17"/>
  <c r="H26" i="17"/>
  <c r="E26" i="17"/>
  <c r="H25" i="17"/>
  <c r="I25" i="17" s="1"/>
  <c r="J25" i="17" s="1"/>
  <c r="E25" i="17"/>
  <c r="H24" i="17"/>
  <c r="E24" i="17"/>
  <c r="H23" i="17"/>
  <c r="I23" i="17" s="1"/>
  <c r="J23" i="17" s="1"/>
  <c r="E23" i="17"/>
  <c r="H22" i="17"/>
  <c r="E22" i="17"/>
  <c r="H21" i="17"/>
  <c r="I21" i="17" s="1"/>
  <c r="J21" i="17" s="1"/>
  <c r="E21" i="17"/>
  <c r="H20" i="17"/>
  <c r="E20" i="17"/>
  <c r="H19" i="17"/>
  <c r="I19" i="17" s="1"/>
  <c r="J19" i="17" s="1"/>
  <c r="E19" i="17"/>
  <c r="H18" i="17"/>
  <c r="E18" i="17"/>
  <c r="H17" i="17"/>
  <c r="I17" i="17" s="1"/>
  <c r="J17" i="17" s="1"/>
  <c r="E17" i="17"/>
  <c r="H16" i="17"/>
  <c r="E16" i="17"/>
  <c r="H15" i="17"/>
  <c r="I15" i="17" s="1"/>
  <c r="J15" i="17" s="1"/>
  <c r="E15" i="17"/>
  <c r="H14" i="17"/>
  <c r="E14" i="17"/>
  <c r="H13" i="17"/>
  <c r="I13" i="17" s="1"/>
  <c r="J13" i="17" s="1"/>
  <c r="E13" i="17"/>
  <c r="H12" i="17"/>
  <c r="E12" i="17"/>
  <c r="H11" i="17"/>
  <c r="I11" i="17" s="1"/>
  <c r="J11" i="17" s="1"/>
  <c r="E11" i="17"/>
  <c r="H10" i="17"/>
  <c r="E10" i="17"/>
  <c r="H9" i="17"/>
  <c r="I9" i="17" s="1"/>
  <c r="E9" i="17"/>
  <c r="G40" i="16"/>
  <c r="D40" i="16"/>
  <c r="C40" i="16"/>
  <c r="B40" i="16"/>
  <c r="I39" i="16"/>
  <c r="H39" i="16"/>
  <c r="E39" i="16"/>
  <c r="H38" i="16"/>
  <c r="E38" i="16"/>
  <c r="H37" i="16"/>
  <c r="E37" i="16"/>
  <c r="H36" i="16"/>
  <c r="E36" i="16"/>
  <c r="H35" i="16"/>
  <c r="E35" i="16"/>
  <c r="H34" i="16"/>
  <c r="E34" i="16"/>
  <c r="H33" i="16"/>
  <c r="I33" i="16" s="1"/>
  <c r="E33" i="16"/>
  <c r="H32" i="16"/>
  <c r="E32" i="16"/>
  <c r="I31" i="16"/>
  <c r="H31" i="16"/>
  <c r="E31" i="16"/>
  <c r="H30" i="16"/>
  <c r="E30" i="16"/>
  <c r="H29" i="16"/>
  <c r="E29" i="16"/>
  <c r="H28" i="16"/>
  <c r="E28" i="16"/>
  <c r="H27" i="16"/>
  <c r="E27" i="16"/>
  <c r="H26" i="16"/>
  <c r="E26" i="16"/>
  <c r="H25" i="16"/>
  <c r="E25" i="16"/>
  <c r="H24" i="16"/>
  <c r="E24" i="16"/>
  <c r="I23" i="16"/>
  <c r="H23" i="16"/>
  <c r="E23" i="16"/>
  <c r="H22" i="16"/>
  <c r="E22" i="16"/>
  <c r="H21" i="16"/>
  <c r="E21" i="16"/>
  <c r="H20" i="16"/>
  <c r="E20" i="16"/>
  <c r="H19" i="16"/>
  <c r="E19" i="16"/>
  <c r="H18" i="16"/>
  <c r="E18" i="16"/>
  <c r="H17" i="16"/>
  <c r="E17" i="16"/>
  <c r="H16" i="16"/>
  <c r="E16" i="16"/>
  <c r="I15" i="16"/>
  <c r="H15" i="16"/>
  <c r="E15" i="16"/>
  <c r="H14" i="16"/>
  <c r="E14" i="16"/>
  <c r="I13" i="16"/>
  <c r="H13" i="16"/>
  <c r="E13" i="16"/>
  <c r="H12" i="16"/>
  <c r="E12" i="16"/>
  <c r="H11" i="16"/>
  <c r="E11" i="16"/>
  <c r="H10" i="16"/>
  <c r="E10" i="16"/>
  <c r="H9" i="16"/>
  <c r="E9" i="16"/>
  <c r="G40" i="15"/>
  <c r="D40" i="15"/>
  <c r="C40" i="15"/>
  <c r="B40" i="15"/>
  <c r="H39" i="15"/>
  <c r="E39" i="15"/>
  <c r="H38" i="15"/>
  <c r="E38" i="15"/>
  <c r="H37" i="15"/>
  <c r="E37" i="15"/>
  <c r="H36" i="15"/>
  <c r="E36" i="15"/>
  <c r="H35" i="15"/>
  <c r="E35" i="15"/>
  <c r="H34" i="15"/>
  <c r="E34" i="15"/>
  <c r="H33" i="15"/>
  <c r="E33" i="15"/>
  <c r="H32" i="15"/>
  <c r="E32" i="15"/>
  <c r="H31" i="15"/>
  <c r="E31" i="15"/>
  <c r="H30" i="15"/>
  <c r="E30" i="15"/>
  <c r="H29" i="15"/>
  <c r="E29" i="15"/>
  <c r="H28" i="15"/>
  <c r="E28" i="15"/>
  <c r="H27" i="15"/>
  <c r="E27" i="15"/>
  <c r="H26" i="15"/>
  <c r="E26" i="15"/>
  <c r="H25" i="15"/>
  <c r="E25" i="15"/>
  <c r="H24" i="15"/>
  <c r="E24" i="15"/>
  <c r="H23" i="15"/>
  <c r="E23" i="15"/>
  <c r="H22" i="15"/>
  <c r="E22" i="15"/>
  <c r="H21" i="15"/>
  <c r="E21" i="15"/>
  <c r="H20" i="15"/>
  <c r="E20" i="15"/>
  <c r="H19" i="15"/>
  <c r="E19" i="15"/>
  <c r="H18" i="15"/>
  <c r="E18" i="15"/>
  <c r="H17" i="15"/>
  <c r="E17" i="15"/>
  <c r="H16" i="15"/>
  <c r="E16" i="15"/>
  <c r="H15" i="15"/>
  <c r="E15" i="15"/>
  <c r="H14" i="15"/>
  <c r="E14" i="15"/>
  <c r="H13" i="15"/>
  <c r="E13" i="15"/>
  <c r="H12" i="15"/>
  <c r="E12" i="15"/>
  <c r="H11" i="15"/>
  <c r="E11" i="15"/>
  <c r="H10" i="15"/>
  <c r="E10" i="15"/>
  <c r="H9" i="15"/>
  <c r="E9" i="15"/>
  <c r="G39" i="14"/>
  <c r="D39" i="14"/>
  <c r="C39" i="14"/>
  <c r="B39" i="14"/>
  <c r="H38" i="14"/>
  <c r="I38" i="14" s="1"/>
  <c r="J38" i="14" s="1"/>
  <c r="E38" i="14"/>
  <c r="H37" i="14"/>
  <c r="E37" i="14"/>
  <c r="H36" i="14"/>
  <c r="I36" i="14" s="1"/>
  <c r="J36" i="14" s="1"/>
  <c r="E36" i="14"/>
  <c r="H35" i="14"/>
  <c r="I35" i="14" s="1"/>
  <c r="E35" i="14"/>
  <c r="H34" i="14"/>
  <c r="I34" i="14" s="1"/>
  <c r="J34" i="14" s="1"/>
  <c r="E34" i="14"/>
  <c r="H33" i="14"/>
  <c r="I33" i="14" s="1"/>
  <c r="E33" i="14"/>
  <c r="H32" i="14"/>
  <c r="I32" i="14" s="1"/>
  <c r="J32" i="14" s="1"/>
  <c r="E32" i="14"/>
  <c r="H31" i="14"/>
  <c r="E31" i="14"/>
  <c r="H30" i="14"/>
  <c r="I30" i="14" s="1"/>
  <c r="J30" i="14" s="1"/>
  <c r="E30" i="14"/>
  <c r="H29" i="14"/>
  <c r="E29" i="14"/>
  <c r="H28" i="14"/>
  <c r="I28" i="14" s="1"/>
  <c r="J28" i="14" s="1"/>
  <c r="E28" i="14"/>
  <c r="H27" i="14"/>
  <c r="E27" i="14"/>
  <c r="H26" i="14"/>
  <c r="I26" i="14" s="1"/>
  <c r="J26" i="14" s="1"/>
  <c r="E26" i="14"/>
  <c r="H25" i="14"/>
  <c r="E25" i="14"/>
  <c r="H24" i="14"/>
  <c r="I24" i="14" s="1"/>
  <c r="J24" i="14" s="1"/>
  <c r="E24" i="14"/>
  <c r="H23" i="14"/>
  <c r="E23" i="14"/>
  <c r="H22" i="14"/>
  <c r="I22" i="14" s="1"/>
  <c r="J22" i="14" s="1"/>
  <c r="E22" i="14"/>
  <c r="H21" i="14"/>
  <c r="E21" i="14"/>
  <c r="H20" i="14"/>
  <c r="I20" i="14" s="1"/>
  <c r="J20" i="14" s="1"/>
  <c r="E20" i="14"/>
  <c r="H19" i="14"/>
  <c r="I19" i="14" s="1"/>
  <c r="E19" i="14"/>
  <c r="H18" i="14"/>
  <c r="I18" i="14" s="1"/>
  <c r="J18" i="14" s="1"/>
  <c r="E18" i="14"/>
  <c r="H17" i="14"/>
  <c r="I17" i="14" s="1"/>
  <c r="E17" i="14"/>
  <c r="H16" i="14"/>
  <c r="I16" i="14" s="1"/>
  <c r="J16" i="14" s="1"/>
  <c r="E16" i="14"/>
  <c r="H15" i="14"/>
  <c r="E15" i="14"/>
  <c r="H14" i="14"/>
  <c r="I14" i="14" s="1"/>
  <c r="J14" i="14" s="1"/>
  <c r="E14" i="14"/>
  <c r="H13" i="14"/>
  <c r="I13" i="14" s="1"/>
  <c r="E13" i="14"/>
  <c r="H12" i="14"/>
  <c r="I12" i="14" s="1"/>
  <c r="J12" i="14" s="1"/>
  <c r="E12" i="14"/>
  <c r="H11" i="14"/>
  <c r="E11" i="14"/>
  <c r="H10" i="14"/>
  <c r="I10" i="14" s="1"/>
  <c r="J10" i="14" s="1"/>
  <c r="E10" i="14"/>
  <c r="H9" i="14"/>
  <c r="I9" i="14" s="1"/>
  <c r="E9" i="14"/>
  <c r="G40" i="13"/>
  <c r="D40" i="13"/>
  <c r="C40" i="13"/>
  <c r="B40" i="13"/>
  <c r="H39" i="13"/>
  <c r="E39" i="13"/>
  <c r="H38" i="13"/>
  <c r="E38" i="13"/>
  <c r="H37" i="13"/>
  <c r="E37" i="13"/>
  <c r="H36" i="13"/>
  <c r="E36" i="13"/>
  <c r="H35" i="13"/>
  <c r="E35" i="13"/>
  <c r="H34" i="13"/>
  <c r="E34" i="13"/>
  <c r="H33" i="13"/>
  <c r="E33" i="13"/>
  <c r="H32" i="13"/>
  <c r="E32" i="13"/>
  <c r="H31" i="13"/>
  <c r="E31" i="13"/>
  <c r="H30" i="13"/>
  <c r="E30" i="13"/>
  <c r="H29" i="13"/>
  <c r="E29" i="13"/>
  <c r="H28" i="13"/>
  <c r="E28" i="13"/>
  <c r="H27" i="13"/>
  <c r="E27" i="13"/>
  <c r="H26" i="13"/>
  <c r="E26" i="13"/>
  <c r="H25" i="13"/>
  <c r="E25" i="13"/>
  <c r="H24" i="13"/>
  <c r="E24" i="13"/>
  <c r="H23" i="13"/>
  <c r="E23" i="13"/>
  <c r="H22" i="13"/>
  <c r="E22" i="13"/>
  <c r="H21" i="13"/>
  <c r="E21" i="13"/>
  <c r="H20" i="13"/>
  <c r="E20" i="13"/>
  <c r="H19" i="13"/>
  <c r="E19" i="13"/>
  <c r="H18" i="13"/>
  <c r="E18" i="13"/>
  <c r="H17" i="13"/>
  <c r="E17" i="13"/>
  <c r="H16" i="13"/>
  <c r="E16" i="13"/>
  <c r="H15" i="13"/>
  <c r="E15" i="13"/>
  <c r="H14" i="13"/>
  <c r="E14" i="13"/>
  <c r="H13" i="13"/>
  <c r="E13" i="13"/>
  <c r="H12" i="13"/>
  <c r="E12" i="13"/>
  <c r="H11" i="13"/>
  <c r="E11" i="13"/>
  <c r="H10" i="13"/>
  <c r="E10" i="13"/>
  <c r="H9" i="13"/>
  <c r="E9" i="13"/>
  <c r="G39" i="12"/>
  <c r="D39" i="12"/>
  <c r="C39" i="12"/>
  <c r="B39" i="12"/>
  <c r="H38" i="12"/>
  <c r="E38" i="12"/>
  <c r="H37" i="12"/>
  <c r="E37" i="12"/>
  <c r="H36" i="12"/>
  <c r="E36" i="12"/>
  <c r="H35" i="12"/>
  <c r="E35" i="12"/>
  <c r="H34" i="12"/>
  <c r="E34" i="12"/>
  <c r="H33" i="12"/>
  <c r="E33" i="12"/>
  <c r="H32" i="12"/>
  <c r="E32" i="12"/>
  <c r="H31" i="12"/>
  <c r="E31" i="12"/>
  <c r="H30" i="12"/>
  <c r="E30" i="12"/>
  <c r="H29" i="12"/>
  <c r="E29" i="12"/>
  <c r="H28" i="12"/>
  <c r="E28" i="12"/>
  <c r="H27" i="12"/>
  <c r="E27" i="12"/>
  <c r="H26" i="12"/>
  <c r="E26" i="12"/>
  <c r="H25" i="12"/>
  <c r="E25" i="12"/>
  <c r="H24" i="12"/>
  <c r="E24" i="12"/>
  <c r="H23" i="12"/>
  <c r="E23" i="12"/>
  <c r="H22" i="12"/>
  <c r="E22" i="12"/>
  <c r="H21" i="12"/>
  <c r="E21" i="12"/>
  <c r="H20" i="12"/>
  <c r="E20" i="12"/>
  <c r="H19" i="12"/>
  <c r="E19" i="12"/>
  <c r="H18" i="12"/>
  <c r="E18" i="12"/>
  <c r="H17" i="12"/>
  <c r="E17" i="12"/>
  <c r="H16" i="12"/>
  <c r="E16" i="12"/>
  <c r="H15" i="12"/>
  <c r="E15" i="12"/>
  <c r="H14" i="12"/>
  <c r="E14" i="12"/>
  <c r="H13" i="12"/>
  <c r="E13" i="12"/>
  <c r="H12" i="12"/>
  <c r="E12" i="12"/>
  <c r="H11" i="12"/>
  <c r="E11" i="12"/>
  <c r="H10" i="12"/>
  <c r="E10" i="12"/>
  <c r="H9" i="12"/>
  <c r="E9" i="12"/>
  <c r="E39" i="12" l="1"/>
  <c r="E40" i="13"/>
  <c r="J9" i="14"/>
  <c r="I25" i="14"/>
  <c r="J25" i="14" s="1"/>
  <c r="I11" i="14"/>
  <c r="J11" i="14" s="1"/>
  <c r="J21" i="14"/>
  <c r="I27" i="14"/>
  <c r="J27" i="14" s="1"/>
  <c r="J37" i="14"/>
  <c r="I23" i="14"/>
  <c r="J23" i="14" s="1"/>
  <c r="E39" i="14"/>
  <c r="I21" i="14"/>
  <c r="I37" i="14"/>
  <c r="J13" i="14"/>
  <c r="I29" i="14"/>
  <c r="J29" i="14" s="1"/>
  <c r="J17" i="14"/>
  <c r="I15" i="14"/>
  <c r="J15" i="14" s="1"/>
  <c r="I31" i="14"/>
  <c r="J31" i="14" s="1"/>
  <c r="J33" i="14"/>
  <c r="J19" i="14"/>
  <c r="J35" i="14"/>
  <c r="E40" i="15"/>
  <c r="J27" i="16"/>
  <c r="J21" i="16"/>
  <c r="I27" i="16"/>
  <c r="J15" i="16"/>
  <c r="I21" i="16"/>
  <c r="J31" i="16"/>
  <c r="I37" i="16"/>
  <c r="J37" i="16" s="1"/>
  <c r="J25" i="16"/>
  <c r="E40" i="16"/>
  <c r="I25" i="16"/>
  <c r="J33" i="16"/>
  <c r="I17" i="16"/>
  <c r="J17" i="16" s="1"/>
  <c r="J13" i="16"/>
  <c r="I19" i="16"/>
  <c r="J19" i="16" s="1"/>
  <c r="I35" i="16"/>
  <c r="J35" i="16" s="1"/>
  <c r="J23" i="16"/>
  <c r="I29" i="16"/>
  <c r="J29" i="16" s="1"/>
  <c r="J39" i="16"/>
  <c r="E39" i="17"/>
  <c r="J24" i="18"/>
  <c r="J20" i="18"/>
  <c r="J14" i="18"/>
  <c r="I24" i="18"/>
  <c r="J30" i="18"/>
  <c r="E40" i="18"/>
  <c r="J12" i="18"/>
  <c r="J28" i="18"/>
  <c r="I34" i="18"/>
  <c r="J34" i="18" s="1"/>
  <c r="I20" i="18"/>
  <c r="J22" i="18"/>
  <c r="J16" i="18"/>
  <c r="J32" i="18"/>
  <c r="I38" i="18"/>
  <c r="J38" i="18" s="1"/>
  <c r="I36" i="18"/>
  <c r="J36" i="18" s="1"/>
  <c r="J10" i="18"/>
  <c r="I16" i="18"/>
  <c r="J26" i="18"/>
  <c r="I32" i="18"/>
  <c r="E39" i="19"/>
  <c r="I32" i="22"/>
  <c r="J32" i="22" s="1"/>
  <c r="I10" i="22"/>
  <c r="J10" i="22" s="1"/>
  <c r="J30" i="22"/>
  <c r="J13" i="22"/>
  <c r="I22" i="22"/>
  <c r="J22" i="22" s="1"/>
  <c r="I30" i="22"/>
  <c r="E37" i="22"/>
  <c r="J11" i="22"/>
  <c r="I13" i="22"/>
  <c r="I16" i="22"/>
  <c r="J16" i="22" s="1"/>
  <c r="I14" i="22"/>
  <c r="J14" i="22" s="1"/>
  <c r="J21" i="22"/>
  <c r="I26" i="22"/>
  <c r="J26" i="22" s="1"/>
  <c r="I34" i="22"/>
  <c r="J34" i="22" s="1"/>
  <c r="J19" i="22"/>
  <c r="I21" i="22"/>
  <c r="J17" i="22"/>
  <c r="I9" i="22"/>
  <c r="J9" i="22" s="1"/>
  <c r="J15" i="22"/>
  <c r="J25" i="22"/>
  <c r="H37" i="22"/>
  <c r="I23" i="22"/>
  <c r="J23" i="22" s="1"/>
  <c r="I25" i="22"/>
  <c r="I27" i="22"/>
  <c r="J27" i="22" s="1"/>
  <c r="I29" i="22"/>
  <c r="J29" i="22" s="1"/>
  <c r="I31" i="22"/>
  <c r="J31" i="22" s="1"/>
  <c r="I33" i="22"/>
  <c r="J33" i="22" s="1"/>
  <c r="I35" i="22"/>
  <c r="J35" i="22" s="1"/>
  <c r="J34" i="21"/>
  <c r="J38" i="21"/>
  <c r="J35" i="21"/>
  <c r="J17" i="21"/>
  <c r="J21" i="21"/>
  <c r="I10" i="21"/>
  <c r="J10" i="21" s="1"/>
  <c r="I12" i="21"/>
  <c r="J12" i="21" s="1"/>
  <c r="I14" i="21"/>
  <c r="J14" i="21" s="1"/>
  <c r="I16" i="21"/>
  <c r="J16" i="21" s="1"/>
  <c r="I18" i="21"/>
  <c r="J18" i="21" s="1"/>
  <c r="I20" i="21"/>
  <c r="J20" i="21" s="1"/>
  <c r="I22" i="21"/>
  <c r="J22" i="21" s="1"/>
  <c r="I24" i="21"/>
  <c r="J24" i="21" s="1"/>
  <c r="I26" i="21"/>
  <c r="J26" i="21" s="1"/>
  <c r="I28" i="21"/>
  <c r="J28" i="21" s="1"/>
  <c r="I30" i="21"/>
  <c r="J30" i="21" s="1"/>
  <c r="I32" i="21"/>
  <c r="J32" i="21" s="1"/>
  <c r="I34" i="21"/>
  <c r="I36" i="21"/>
  <c r="J36" i="21" s="1"/>
  <c r="I38" i="21"/>
  <c r="H40" i="21"/>
  <c r="I9" i="21"/>
  <c r="I11" i="21"/>
  <c r="J11" i="21" s="1"/>
  <c r="I13" i="21"/>
  <c r="J13" i="21" s="1"/>
  <c r="I15" i="21"/>
  <c r="J15" i="21" s="1"/>
  <c r="I17" i="21"/>
  <c r="I19" i="21"/>
  <c r="J19" i="21" s="1"/>
  <c r="I21" i="21"/>
  <c r="I23" i="21"/>
  <c r="J23" i="21" s="1"/>
  <c r="I25" i="21"/>
  <c r="J25" i="21" s="1"/>
  <c r="I27" i="21"/>
  <c r="J27" i="21" s="1"/>
  <c r="I29" i="21"/>
  <c r="J29" i="21" s="1"/>
  <c r="I31" i="21"/>
  <c r="J31" i="21" s="1"/>
  <c r="I33" i="21"/>
  <c r="J33" i="21" s="1"/>
  <c r="I35" i="21"/>
  <c r="I37" i="21"/>
  <c r="J37" i="21" s="1"/>
  <c r="I39" i="21"/>
  <c r="J39" i="21" s="1"/>
  <c r="J9" i="20"/>
  <c r="I10" i="20"/>
  <c r="J10" i="20" s="1"/>
  <c r="I12" i="20"/>
  <c r="J12" i="20" s="1"/>
  <c r="I14" i="20"/>
  <c r="J14" i="20" s="1"/>
  <c r="I16" i="20"/>
  <c r="J16" i="20" s="1"/>
  <c r="I18" i="20"/>
  <c r="J18" i="20" s="1"/>
  <c r="I20" i="20"/>
  <c r="J20" i="20" s="1"/>
  <c r="I22" i="20"/>
  <c r="J22" i="20" s="1"/>
  <c r="I24" i="20"/>
  <c r="J24" i="20" s="1"/>
  <c r="I26" i="20"/>
  <c r="J26" i="20" s="1"/>
  <c r="I28" i="20"/>
  <c r="J28" i="20" s="1"/>
  <c r="I30" i="20"/>
  <c r="J30" i="20" s="1"/>
  <c r="I32" i="20"/>
  <c r="J32" i="20" s="1"/>
  <c r="I34" i="20"/>
  <c r="J34" i="20" s="1"/>
  <c r="I36" i="20"/>
  <c r="J36" i="20" s="1"/>
  <c r="I38" i="20"/>
  <c r="J38" i="20" s="1"/>
  <c r="H40" i="20"/>
  <c r="I10" i="19"/>
  <c r="J10" i="19" s="1"/>
  <c r="I12" i="19"/>
  <c r="J12" i="19" s="1"/>
  <c r="I14" i="19"/>
  <c r="J14" i="19" s="1"/>
  <c r="I16" i="19"/>
  <c r="J16" i="19" s="1"/>
  <c r="I18" i="19"/>
  <c r="J18" i="19" s="1"/>
  <c r="I20" i="19"/>
  <c r="J20" i="19" s="1"/>
  <c r="I22" i="19"/>
  <c r="J22" i="19" s="1"/>
  <c r="I24" i="19"/>
  <c r="J24" i="19" s="1"/>
  <c r="I26" i="19"/>
  <c r="J26" i="19" s="1"/>
  <c r="I28" i="19"/>
  <c r="J28" i="19" s="1"/>
  <c r="I30" i="19"/>
  <c r="J30" i="19" s="1"/>
  <c r="I32" i="19"/>
  <c r="J32" i="19" s="1"/>
  <c r="I34" i="19"/>
  <c r="J34" i="19" s="1"/>
  <c r="I36" i="19"/>
  <c r="J36" i="19" s="1"/>
  <c r="I38" i="19"/>
  <c r="J38" i="19" s="1"/>
  <c r="H39" i="19"/>
  <c r="I9" i="19"/>
  <c r="I11" i="19"/>
  <c r="J11" i="19" s="1"/>
  <c r="I13" i="19"/>
  <c r="J13" i="19" s="1"/>
  <c r="I15" i="19"/>
  <c r="J15" i="19" s="1"/>
  <c r="I17" i="19"/>
  <c r="J17" i="19" s="1"/>
  <c r="I19" i="19"/>
  <c r="J19" i="19" s="1"/>
  <c r="I21" i="19"/>
  <c r="J21" i="19" s="1"/>
  <c r="I23" i="19"/>
  <c r="J23" i="19" s="1"/>
  <c r="I25" i="19"/>
  <c r="J25" i="19" s="1"/>
  <c r="I27" i="19"/>
  <c r="J27" i="19" s="1"/>
  <c r="I29" i="19"/>
  <c r="J29" i="19" s="1"/>
  <c r="I31" i="19"/>
  <c r="J31" i="19" s="1"/>
  <c r="I33" i="19"/>
  <c r="J33" i="19" s="1"/>
  <c r="I35" i="19"/>
  <c r="J35" i="19" s="1"/>
  <c r="I37" i="19"/>
  <c r="J37" i="19" s="1"/>
  <c r="J15" i="18"/>
  <c r="J31" i="18"/>
  <c r="H40" i="18"/>
  <c r="I9" i="18"/>
  <c r="I11" i="18"/>
  <c r="J11" i="18" s="1"/>
  <c r="I13" i="18"/>
  <c r="J13" i="18" s="1"/>
  <c r="I15" i="18"/>
  <c r="I17" i="18"/>
  <c r="J17" i="18" s="1"/>
  <c r="I19" i="18"/>
  <c r="J19" i="18" s="1"/>
  <c r="I21" i="18"/>
  <c r="J21" i="18" s="1"/>
  <c r="I23" i="18"/>
  <c r="J23" i="18" s="1"/>
  <c r="I25" i="18"/>
  <c r="J25" i="18" s="1"/>
  <c r="I27" i="18"/>
  <c r="J27" i="18" s="1"/>
  <c r="I29" i="18"/>
  <c r="J29" i="18" s="1"/>
  <c r="I31" i="18"/>
  <c r="I33" i="18"/>
  <c r="J33" i="18" s="1"/>
  <c r="I35" i="18"/>
  <c r="J35" i="18" s="1"/>
  <c r="I37" i="18"/>
  <c r="J37" i="18" s="1"/>
  <c r="I39" i="18"/>
  <c r="J39" i="18" s="1"/>
  <c r="J9" i="17"/>
  <c r="I10" i="17"/>
  <c r="I12" i="17"/>
  <c r="J12" i="17" s="1"/>
  <c r="I14" i="17"/>
  <c r="J14" i="17" s="1"/>
  <c r="I16" i="17"/>
  <c r="J16" i="17" s="1"/>
  <c r="I18" i="17"/>
  <c r="J18" i="17" s="1"/>
  <c r="I20" i="17"/>
  <c r="J20" i="17" s="1"/>
  <c r="I22" i="17"/>
  <c r="J22" i="17" s="1"/>
  <c r="I24" i="17"/>
  <c r="J24" i="17" s="1"/>
  <c r="I26" i="17"/>
  <c r="J26" i="17" s="1"/>
  <c r="I28" i="17"/>
  <c r="J28" i="17" s="1"/>
  <c r="I30" i="17"/>
  <c r="J30" i="17" s="1"/>
  <c r="I32" i="17"/>
  <c r="J32" i="17" s="1"/>
  <c r="I34" i="17"/>
  <c r="J34" i="17" s="1"/>
  <c r="I36" i="17"/>
  <c r="J36" i="17" s="1"/>
  <c r="I38" i="17"/>
  <c r="J38" i="17" s="1"/>
  <c r="H39" i="17"/>
  <c r="J26" i="16"/>
  <c r="I10" i="16"/>
  <c r="J10" i="16" s="1"/>
  <c r="I12" i="16"/>
  <c r="J12" i="16" s="1"/>
  <c r="I14" i="16"/>
  <c r="J14" i="16" s="1"/>
  <c r="I16" i="16"/>
  <c r="J16" i="16" s="1"/>
  <c r="I18" i="16"/>
  <c r="J18" i="16" s="1"/>
  <c r="I20" i="16"/>
  <c r="J20" i="16" s="1"/>
  <c r="I22" i="16"/>
  <c r="J22" i="16" s="1"/>
  <c r="I24" i="16"/>
  <c r="J24" i="16" s="1"/>
  <c r="I26" i="16"/>
  <c r="I28" i="16"/>
  <c r="J28" i="16" s="1"/>
  <c r="I30" i="16"/>
  <c r="J30" i="16" s="1"/>
  <c r="I32" i="16"/>
  <c r="J32" i="16" s="1"/>
  <c r="I34" i="16"/>
  <c r="J34" i="16" s="1"/>
  <c r="I36" i="16"/>
  <c r="J36" i="16" s="1"/>
  <c r="I38" i="16"/>
  <c r="J38" i="16" s="1"/>
  <c r="H40" i="16"/>
  <c r="I9" i="16"/>
  <c r="I11" i="16"/>
  <c r="J11" i="16" s="1"/>
  <c r="J20" i="15"/>
  <c r="J14" i="15"/>
  <c r="J13" i="15"/>
  <c r="I10" i="15"/>
  <c r="J10" i="15" s="1"/>
  <c r="I12" i="15"/>
  <c r="J12" i="15" s="1"/>
  <c r="I14" i="15"/>
  <c r="I16" i="15"/>
  <c r="J16" i="15" s="1"/>
  <c r="I18" i="15"/>
  <c r="J18" i="15" s="1"/>
  <c r="I20" i="15"/>
  <c r="I22" i="15"/>
  <c r="J22" i="15" s="1"/>
  <c r="I24" i="15"/>
  <c r="J24" i="15" s="1"/>
  <c r="I26" i="15"/>
  <c r="J26" i="15" s="1"/>
  <c r="I28" i="15"/>
  <c r="J28" i="15" s="1"/>
  <c r="I30" i="15"/>
  <c r="J30" i="15" s="1"/>
  <c r="I32" i="15"/>
  <c r="J32" i="15" s="1"/>
  <c r="I34" i="15"/>
  <c r="J34" i="15" s="1"/>
  <c r="I36" i="15"/>
  <c r="J36" i="15" s="1"/>
  <c r="I38" i="15"/>
  <c r="J38" i="15" s="1"/>
  <c r="H40" i="15"/>
  <c r="I9" i="15"/>
  <c r="I11" i="15"/>
  <c r="J11" i="15" s="1"/>
  <c r="I13" i="15"/>
  <c r="I15" i="15"/>
  <c r="J15" i="15" s="1"/>
  <c r="I17" i="15"/>
  <c r="J17" i="15" s="1"/>
  <c r="I19" i="15"/>
  <c r="J19" i="15" s="1"/>
  <c r="I21" i="15"/>
  <c r="J21" i="15" s="1"/>
  <c r="I23" i="15"/>
  <c r="J23" i="15" s="1"/>
  <c r="I25" i="15"/>
  <c r="J25" i="15" s="1"/>
  <c r="I27" i="15"/>
  <c r="J27" i="15" s="1"/>
  <c r="I29" i="15"/>
  <c r="J29" i="15" s="1"/>
  <c r="I31" i="15"/>
  <c r="J31" i="15" s="1"/>
  <c r="I33" i="15"/>
  <c r="J33" i="15" s="1"/>
  <c r="I35" i="15"/>
  <c r="J35" i="15" s="1"/>
  <c r="I37" i="15"/>
  <c r="J37" i="15" s="1"/>
  <c r="I39" i="15"/>
  <c r="J39" i="15" s="1"/>
  <c r="H39" i="14"/>
  <c r="J15" i="13"/>
  <c r="J16" i="13"/>
  <c r="J13" i="13"/>
  <c r="J37" i="13"/>
  <c r="I10" i="13"/>
  <c r="J10" i="13" s="1"/>
  <c r="I12" i="13"/>
  <c r="J12" i="13" s="1"/>
  <c r="I14" i="13"/>
  <c r="J14" i="13" s="1"/>
  <c r="I16" i="13"/>
  <c r="I18" i="13"/>
  <c r="J18" i="13" s="1"/>
  <c r="I20" i="13"/>
  <c r="J20" i="13" s="1"/>
  <c r="I22" i="13"/>
  <c r="J22" i="13" s="1"/>
  <c r="I24" i="13"/>
  <c r="J24" i="13" s="1"/>
  <c r="I26" i="13"/>
  <c r="J26" i="13" s="1"/>
  <c r="I28" i="13"/>
  <c r="J28" i="13" s="1"/>
  <c r="I30" i="13"/>
  <c r="J30" i="13" s="1"/>
  <c r="I32" i="13"/>
  <c r="J32" i="13" s="1"/>
  <c r="I34" i="13"/>
  <c r="J34" i="13" s="1"/>
  <c r="I36" i="13"/>
  <c r="J36" i="13" s="1"/>
  <c r="I38" i="13"/>
  <c r="J38" i="13" s="1"/>
  <c r="H40" i="13"/>
  <c r="I9" i="13"/>
  <c r="I11" i="13"/>
  <c r="J11" i="13" s="1"/>
  <c r="I13" i="13"/>
  <c r="I15" i="13"/>
  <c r="I17" i="13"/>
  <c r="J17" i="13" s="1"/>
  <c r="I19" i="13"/>
  <c r="J19" i="13" s="1"/>
  <c r="I21" i="13"/>
  <c r="J21" i="13" s="1"/>
  <c r="I23" i="13"/>
  <c r="J23" i="13" s="1"/>
  <c r="I25" i="13"/>
  <c r="J25" i="13" s="1"/>
  <c r="I27" i="13"/>
  <c r="J27" i="13" s="1"/>
  <c r="I29" i="13"/>
  <c r="J29" i="13" s="1"/>
  <c r="I31" i="13"/>
  <c r="J31" i="13" s="1"/>
  <c r="I33" i="13"/>
  <c r="J33" i="13" s="1"/>
  <c r="I35" i="13"/>
  <c r="J35" i="13" s="1"/>
  <c r="I37" i="13"/>
  <c r="I39" i="13"/>
  <c r="J39" i="13" s="1"/>
  <c r="J11" i="12"/>
  <c r="I10" i="12"/>
  <c r="J10" i="12" s="1"/>
  <c r="I12" i="12"/>
  <c r="J12" i="12" s="1"/>
  <c r="I14" i="12"/>
  <c r="J14" i="12" s="1"/>
  <c r="I16" i="12"/>
  <c r="J16" i="12" s="1"/>
  <c r="I18" i="12"/>
  <c r="J18" i="12" s="1"/>
  <c r="I20" i="12"/>
  <c r="J20" i="12" s="1"/>
  <c r="I22" i="12"/>
  <c r="J22" i="12" s="1"/>
  <c r="I24" i="12"/>
  <c r="J24" i="12" s="1"/>
  <c r="I26" i="12"/>
  <c r="J26" i="12" s="1"/>
  <c r="I28" i="12"/>
  <c r="J28" i="12" s="1"/>
  <c r="I30" i="12"/>
  <c r="J30" i="12" s="1"/>
  <c r="I32" i="12"/>
  <c r="J32" i="12" s="1"/>
  <c r="I34" i="12"/>
  <c r="J34" i="12" s="1"/>
  <c r="I36" i="12"/>
  <c r="J36" i="12" s="1"/>
  <c r="I38" i="12"/>
  <c r="J38" i="12" s="1"/>
  <c r="H39" i="12"/>
  <c r="I9" i="12"/>
  <c r="I11" i="12"/>
  <c r="I13" i="12"/>
  <c r="J13" i="12" s="1"/>
  <c r="I15" i="12"/>
  <c r="J15" i="12" s="1"/>
  <c r="I17" i="12"/>
  <c r="J17" i="12" s="1"/>
  <c r="I19" i="12"/>
  <c r="J19" i="12" s="1"/>
  <c r="I21" i="12"/>
  <c r="J21" i="12" s="1"/>
  <c r="I23" i="12"/>
  <c r="J23" i="12" s="1"/>
  <c r="I25" i="12"/>
  <c r="J25" i="12" s="1"/>
  <c r="I27" i="12"/>
  <c r="J27" i="12" s="1"/>
  <c r="I29" i="12"/>
  <c r="J29" i="12" s="1"/>
  <c r="I31" i="12"/>
  <c r="J31" i="12" s="1"/>
  <c r="I33" i="12"/>
  <c r="J33" i="12" s="1"/>
  <c r="I35" i="12"/>
  <c r="J35" i="12" s="1"/>
  <c r="I37" i="12"/>
  <c r="J37" i="12" s="1"/>
  <c r="I39" i="12" l="1"/>
  <c r="I40" i="13"/>
  <c r="I39" i="14"/>
  <c r="J39" i="14"/>
  <c r="I40" i="15"/>
  <c r="I39" i="17"/>
  <c r="I37" i="22"/>
  <c r="J37" i="22"/>
  <c r="I40" i="21"/>
  <c r="J9" i="21"/>
  <c r="J40" i="21" s="1"/>
  <c r="J40" i="20"/>
  <c r="I40" i="20"/>
  <c r="I39" i="19"/>
  <c r="J9" i="19"/>
  <c r="J39" i="19" s="1"/>
  <c r="I40" i="18"/>
  <c r="J9" i="18"/>
  <c r="J40" i="18" s="1"/>
  <c r="J10" i="17"/>
  <c r="J39" i="17"/>
  <c r="I40" i="16"/>
  <c r="J9" i="16"/>
  <c r="J40" i="16" s="1"/>
  <c r="J9" i="15"/>
  <c r="J40" i="15" s="1"/>
  <c r="J9" i="13"/>
  <c r="J40" i="13" s="1"/>
  <c r="J9" i="12"/>
  <c r="J39" i="12" s="1"/>
  <c r="H9" i="1" l="1"/>
  <c r="I9" i="1" s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B40" i="1"/>
  <c r="H38" i="1"/>
  <c r="I38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J15" i="1" s="1"/>
  <c r="H16" i="1"/>
  <c r="I16" i="1" s="1"/>
  <c r="H17" i="1"/>
  <c r="I17" i="1" s="1"/>
  <c r="H18" i="1"/>
  <c r="I18" i="1" s="1"/>
  <c r="H19" i="1"/>
  <c r="I19" i="1" s="1"/>
  <c r="J19" i="1" s="1"/>
  <c r="H20" i="1"/>
  <c r="I20" i="1" s="1"/>
  <c r="H21" i="1"/>
  <c r="I21" i="1"/>
  <c r="H22" i="1"/>
  <c r="I22" i="1" s="1"/>
  <c r="H23" i="1"/>
  <c r="I23" i="1" s="1"/>
  <c r="J23" i="1" s="1"/>
  <c r="H24" i="1"/>
  <c r="I24" i="1" s="1"/>
  <c r="H25" i="1"/>
  <c r="I25" i="1" s="1"/>
  <c r="H26" i="1"/>
  <c r="I26" i="1" s="1"/>
  <c r="H27" i="1"/>
  <c r="I27" i="1" s="1"/>
  <c r="J27" i="1" s="1"/>
  <c r="H28" i="1"/>
  <c r="I28" i="1" s="1"/>
  <c r="H29" i="1"/>
  <c r="I29" i="1" s="1"/>
  <c r="J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/>
  <c r="J37" i="1" s="1"/>
  <c r="H39" i="1"/>
  <c r="I39" i="1" s="1"/>
  <c r="G40" i="1"/>
  <c r="D40" i="1"/>
  <c r="C40" i="1"/>
  <c r="J31" i="1" l="1"/>
  <c r="J21" i="1"/>
  <c r="J17" i="1"/>
  <c r="J13" i="1"/>
  <c r="J38" i="1"/>
  <c r="J33" i="1"/>
  <c r="J25" i="1"/>
  <c r="J35" i="1"/>
  <c r="J11" i="1"/>
  <c r="J39" i="1"/>
  <c r="J36" i="1"/>
  <c r="J34" i="1"/>
  <c r="J32" i="1"/>
  <c r="J30" i="1"/>
  <c r="J28" i="1"/>
  <c r="J26" i="1"/>
  <c r="J24" i="1"/>
  <c r="J22" i="1"/>
  <c r="J20" i="1"/>
  <c r="J18" i="1"/>
  <c r="J16" i="1"/>
  <c r="J14" i="1"/>
  <c r="J12" i="1"/>
  <c r="J10" i="1"/>
  <c r="H40" i="1"/>
  <c r="E40" i="1"/>
  <c r="I40" i="1"/>
  <c r="J9" i="1"/>
  <c r="J40" i="1" l="1"/>
</calcChain>
</file>

<file path=xl/sharedStrings.xml><?xml version="1.0" encoding="utf-8"?>
<sst xmlns="http://schemas.openxmlformats.org/spreadsheetml/2006/main" count="228" uniqueCount="29">
  <si>
    <t>Operator:</t>
  </si>
  <si>
    <t>Adres:</t>
  </si>
  <si>
    <t>NIP:</t>
  </si>
  <si>
    <t>…...........................................................................</t>
  </si>
  <si>
    <t>xxx-xxx-xx-xx</t>
  </si>
  <si>
    <t>Dzień</t>
  </si>
  <si>
    <t>Planowana praca przewozowa</t>
  </si>
  <si>
    <t>Wzkm zlecone dodatkowo</t>
  </si>
  <si>
    <t>Wzkm niewykonane</t>
  </si>
  <si>
    <t>Wzkm wykonane łącznie</t>
  </si>
  <si>
    <t>Stawka za wzkm</t>
  </si>
  <si>
    <t>Kary i potrącenia</t>
  </si>
  <si>
    <t>Kwota netto wynagrodzenia</t>
  </si>
  <si>
    <t>VAT 8%</t>
  </si>
  <si>
    <t>Wynagrodzenie brutto</t>
  </si>
  <si>
    <t>Suma</t>
  </si>
  <si>
    <t>Gmina Miejska Ciechocinek
ul. Kopernika 19
87-720 Ciechocinek
NIP 891-115-85-84</t>
  </si>
  <si>
    <t>ROZLICZENIE WYKONANEJ PRACY PRZEWOZOWEJ W RAMACH OBSŁUGI KOMUNIKACJI MIEJSKIEJ W CIECHOCINKU 
ZA MIESIĄC MARZEC 2025r.   ZGODNIE Z UMOWĄ …................</t>
  </si>
  <si>
    <t>ROZLICZENIE WYKONANEJ PRACY PRZEWOZOWEJ W RAMACH OBSŁUGI KOMUNIKACJI MIEJSKIEJ W CIECHOCINKU 
ZA MIESIĄC LUTY 2026r.   ZGODNIE Z UMOWĄ …................</t>
  </si>
  <si>
    <t>ROZLICZENIE WYKONANEJ PRACY PRZEWOZOWEJ W RAMACH OBSŁUGI KOMUNIKACJI MIEJSKIEJ W CIECHOCINKU 
ZA MIESIĄC STYCZEŃ 2026r.   ZGODNIE Z UMOWĄ …................</t>
  </si>
  <si>
    <t>ROZLICZENIE WYKONANEJ PRACY PRZEWOZOWEJ W RAMACH OBSŁUGI KOMUNIKACJI MIEJSKIEJ W CIECHOCINKU 
ZA MIESIĄC GRUDZIEŃ 2025r.   ZGODNIE Z UMOWĄ …................</t>
  </si>
  <si>
    <t>ROZLICZENIE WYKONANEJ PRACY PRZEWOZOWEJ W RAMACH OBSŁUGI KOMUNIKACJI MIEJSKIEJ W CIECHOCINKU 
ZA MIESIĄC LISTOPAD 2025r.   ZGODNIE Z UMOWĄ …................</t>
  </si>
  <si>
    <t>ROZLICZENIE WYKONANEJ PRACY PRZEWOZOWEJ W RAMACH OBSŁUGI KOMUNIKACJI MIEJSKIEJ W CIECHOCINKU 
ZA MIESIĄC PAŹDZIERNIK  2025r.   ZGODNIE Z UMOWĄ …................</t>
  </si>
  <si>
    <t>ROZLICZENIE WYKONANEJ PRACY PRZEWOZOWEJ W RAMACH OBSŁUGI KOMUNIKACJI MIEJSKIEJ W CIECHOCINKU 
ZA MIESIĄC WRZESIEŃ 2025r.   ZGODNIE Z UMOWĄ …................</t>
  </si>
  <si>
    <t>ROZLICZENIE WYKONANEJ PRACY PRZEWOZOWEJ W RAMACH OBSŁUGI KOMUNIKACJI MIEJSKIEJ W CIECHOCINKU 
ZA MIESIĄC SIERPIEŃ 2025r.   ZGODNIE Z UMOWĄ …................</t>
  </si>
  <si>
    <t>ROZLICZENIE WYKONANEJ PRACY PRZEWOZOWEJ W RAMACH OBSŁUGI KOMUNIKACJI MIEJSKIEJ W CIECHOCINKU 
ZA MIESIĄC LIPIEC 2025r.   ZGODNIE Z UMOWĄ …................</t>
  </si>
  <si>
    <t>ROZLICZENIE WYKONANEJ PRACY PRZEWOZOWEJ W RAMACH OBSŁUGI KOMUNIKACJI MIEJSKIEJ W CIECHOCINKU 
ZA MIESIĄC CZERWIEC 2025r.   ZGODNIE Z UMOWĄ …................</t>
  </si>
  <si>
    <t>ROZLICZENIE WYKONANEJ PRACY PRZEWOZOWEJ W RAMACH OBSŁUGI KOMUNIKACJI MIEJSKIEJ W CIECHOCINKU 
ZA MIESIĄC MAJ 2025r.   ZGODNIE Z UMOWĄ …................</t>
  </si>
  <si>
    <t>ROZLICZENIE WYKONANEJ PRACY PRZEWOZOWEJ W RAMACH OBSŁUGI KOMUNIKACJI MIEJSKIEJ W CIECHOCINKU 
ZA MIESIĄC KWIECIEŃ 2025r.   ZGODNIE Z UMOWĄ …................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</si>
</sst>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vertical="center"/>
    </xf>
    <xf numFmtId="44" fontId="0" fillId="0" borderId="0" xfId="2" applyFont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43" fontId="0" fillId="0" borderId="0" xfId="0" applyNumberFormat="1" applyAlignment="1">
      <alignment vertical="center"/>
    </xf>
    <xf numFmtId="44" fontId="0" fillId="0" borderId="0" xfId="0" applyNumberForma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Dziesiętny" xfId="1" builtinId="3"/>
    <cellStyle name="Normalny" xfId="0" builtinId="0"/>
    <cellStyle name="Walutowy" xfId="2" builtinId="4"/>
  </cellStyles>
  <dxfs count="276"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106680</xdr:colOff>
      <xdr:row>0</xdr:row>
      <xdr:rowOff>45720</xdr:rowOff>
    </xdr:from>
    <xdr:to>
      <xdr:col>9</xdr:col>
      <xdr:colOff>978408</xdr:colOff>
      <xdr:row>4</xdr:row>
      <xdr:rowOff>45720</xdr:rowOff>
    </xdr:to>
    <xdr:pic>
      <xdr:nvPicPr>
        <xdr:cNvPr id="3" name="Obraz 1">
          <a:extLst>
            <a:ext uri="{FF2B5EF4-FFF2-40B4-BE49-F238E27FC236}">
              <a16:creationId xmlns:a16="http://schemas.microsoft.com/office/drawing/2014/main" id="{379EBE5D-0AC8-A81E-6FED-736349D37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5040" y="45720"/>
          <a:ext cx="871728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106680</xdr:colOff>
      <xdr:row>0</xdr:row>
      <xdr:rowOff>45720</xdr:rowOff>
    </xdr:from>
    <xdr:to>
      <xdr:col>9</xdr:col>
      <xdr:colOff>978408</xdr:colOff>
      <xdr:row>4</xdr:row>
      <xdr:rowOff>45720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825E5E8-D989-4A48-8575-D3FFFE449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0540" y="45720"/>
          <a:ext cx="871728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106680</xdr:colOff>
      <xdr:row>0</xdr:row>
      <xdr:rowOff>45720</xdr:rowOff>
    </xdr:from>
    <xdr:to>
      <xdr:col>9</xdr:col>
      <xdr:colOff>978408</xdr:colOff>
      <xdr:row>4</xdr:row>
      <xdr:rowOff>45720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6233926-9947-4D4E-88B5-F07B04992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0540" y="45720"/>
          <a:ext cx="871728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106680</xdr:colOff>
      <xdr:row>0</xdr:row>
      <xdr:rowOff>45720</xdr:rowOff>
    </xdr:from>
    <xdr:to>
      <xdr:col>9</xdr:col>
      <xdr:colOff>978408</xdr:colOff>
      <xdr:row>4</xdr:row>
      <xdr:rowOff>45720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A1690C4-171A-4825-A199-413F04C8F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0540" y="45720"/>
          <a:ext cx="871728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106680</xdr:colOff>
      <xdr:row>0</xdr:row>
      <xdr:rowOff>45720</xdr:rowOff>
    </xdr:from>
    <xdr:to>
      <xdr:col>9</xdr:col>
      <xdr:colOff>978408</xdr:colOff>
      <xdr:row>4</xdr:row>
      <xdr:rowOff>45720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EA5FE5F-4171-4A22-95E2-77F00A556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0540" y="45720"/>
          <a:ext cx="871728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106680</xdr:colOff>
      <xdr:row>0</xdr:row>
      <xdr:rowOff>45720</xdr:rowOff>
    </xdr:from>
    <xdr:to>
      <xdr:col>9</xdr:col>
      <xdr:colOff>978408</xdr:colOff>
      <xdr:row>4</xdr:row>
      <xdr:rowOff>45720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4DB0C83-5BF4-482D-A0EC-F9BC6F3CC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0540" y="45720"/>
          <a:ext cx="871728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106680</xdr:colOff>
      <xdr:row>0</xdr:row>
      <xdr:rowOff>45720</xdr:rowOff>
    </xdr:from>
    <xdr:to>
      <xdr:col>9</xdr:col>
      <xdr:colOff>978408</xdr:colOff>
      <xdr:row>4</xdr:row>
      <xdr:rowOff>45720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41F36AC3-CF8C-4C76-8BF3-D44DCF951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0540" y="45720"/>
          <a:ext cx="871728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106680</xdr:colOff>
      <xdr:row>0</xdr:row>
      <xdr:rowOff>45720</xdr:rowOff>
    </xdr:from>
    <xdr:to>
      <xdr:col>9</xdr:col>
      <xdr:colOff>978408</xdr:colOff>
      <xdr:row>4</xdr:row>
      <xdr:rowOff>45720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3EDBBA0-A232-4CCE-A6B6-CCCC53D27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0540" y="45720"/>
          <a:ext cx="871728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106680</xdr:colOff>
      <xdr:row>0</xdr:row>
      <xdr:rowOff>45720</xdr:rowOff>
    </xdr:from>
    <xdr:to>
      <xdr:col>9</xdr:col>
      <xdr:colOff>978408</xdr:colOff>
      <xdr:row>4</xdr:row>
      <xdr:rowOff>45720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449D7BC-CC7F-4A48-A3FC-4C4D47F58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0540" y="45720"/>
          <a:ext cx="871728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106680</xdr:colOff>
      <xdr:row>0</xdr:row>
      <xdr:rowOff>45720</xdr:rowOff>
    </xdr:from>
    <xdr:to>
      <xdr:col>9</xdr:col>
      <xdr:colOff>978408</xdr:colOff>
      <xdr:row>4</xdr:row>
      <xdr:rowOff>45720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FF0BC77-0B5C-4AC4-8D1E-A755C3ECE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0540" y="45720"/>
          <a:ext cx="871728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106680</xdr:colOff>
      <xdr:row>0</xdr:row>
      <xdr:rowOff>45720</xdr:rowOff>
    </xdr:from>
    <xdr:to>
      <xdr:col>9</xdr:col>
      <xdr:colOff>978408</xdr:colOff>
      <xdr:row>4</xdr:row>
      <xdr:rowOff>45720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45C1155-F23F-4A0C-9999-C5084BED1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0540" y="45720"/>
          <a:ext cx="871728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106680</xdr:colOff>
      <xdr:row>0</xdr:row>
      <xdr:rowOff>45720</xdr:rowOff>
    </xdr:from>
    <xdr:to>
      <xdr:col>9</xdr:col>
      <xdr:colOff>978408</xdr:colOff>
      <xdr:row>4</xdr:row>
      <xdr:rowOff>45720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AEA7933-82EA-497F-BA4C-83F114C69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0540" y="45720"/>
          <a:ext cx="871728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29C2F2D-CBA3-4E0C-AD2F-A678943DAEBD}" name="Tabela1" displayName="Tabela1" ref="A8:J40" totalsRowCount="1" headerRowDxfId="275" dataDxfId="274" totalsRowDxfId="273">
  <autoFilter ref="A8:J39" xr:uid="{C29C2F2D-CBA3-4E0C-AD2F-A678943DAEBD}"/>
  <tableColumns count="10">
    <tableColumn id="1" xr3:uid="{61A9F0C0-B5A7-4858-A1C3-EA8C240B2C59}" name="Dzień" totalsRowLabel="Suma" dataDxfId="272" totalsRowDxfId="262"/>
    <tableColumn id="2" xr3:uid="{F386981D-521F-4CCD-BBA0-BE64690DF452}" name="Planowana praca przewozowa" totalsRowFunction="sum" dataDxfId="271" totalsRowDxfId="261" dataCellStyle="Dziesiętny"/>
    <tableColumn id="3" xr3:uid="{BF522F38-4810-4F40-A6D8-EC52C0C83215}" name="Wzkm zlecone dodatkowo" totalsRowFunction="sum" dataDxfId="270" totalsRowDxfId="260" dataCellStyle="Dziesiętny"/>
    <tableColumn id="4" xr3:uid="{04BE36F3-0025-41BA-BC1D-DB2D99F7A499}" name="Wzkm niewykonane" totalsRowFunction="sum" dataDxfId="269" totalsRowDxfId="259" dataCellStyle="Dziesiętny"/>
    <tableColumn id="5" xr3:uid="{4D36FAF3-7492-4B41-91B0-7428D1352588}" name="Wzkm wykonane łącznie" totalsRowFunction="sum" dataDxfId="268" totalsRowDxfId="258" dataCellStyle="Dziesiętny">
      <calculatedColumnFormula>Tabela1[[#This Row],[Planowana praca przewozowa]]+Tabela1[[#This Row],[Wzkm zlecone dodatkowo]]-Tabela1[[#This Row],[Wzkm niewykonane]]</calculatedColumnFormula>
    </tableColumn>
    <tableColumn id="6" xr3:uid="{1EE79CAD-1EE6-413F-99F5-8DA607D4DD34}" name="Stawka za wzkm" dataDxfId="267" totalsRowDxfId="257" dataCellStyle="Walutowy"/>
    <tableColumn id="7" xr3:uid="{63446884-4E6C-4313-9102-E51FBCE7071B}" name="Kary i potrącenia" totalsRowFunction="sum" dataDxfId="266" totalsRowDxfId="256" dataCellStyle="Walutowy"/>
    <tableColumn id="8" xr3:uid="{3D18E028-7131-4206-9C30-059FB86E4F1F}" name="Kwota netto wynagrodzenia" totalsRowFunction="sum" dataDxfId="265" totalsRowDxfId="255" dataCellStyle="Walutowy">
      <calculatedColumnFormula>Tabela1[[#This Row],[Planowana praca przewozowa]]*Tabela1[[#This Row],[Stawka za wzkm]]</calculatedColumnFormula>
    </tableColumn>
    <tableColumn id="9" xr3:uid="{53070369-C2FC-4354-8A9B-14C231A7B4E2}" name="VAT 8%" totalsRowFunction="sum" dataDxfId="264" totalsRowDxfId="254" dataCellStyle="Walutowy">
      <calculatedColumnFormula>Tabela1[[#This Row],[Kwota netto wynagrodzenia]]*0.08</calculatedColumnFormula>
    </tableColumn>
    <tableColumn id="10" xr3:uid="{E90224D9-586A-42B5-8891-9B367BA9286C}" name="Wynagrodzenie brutto" totalsRowFunction="sum" dataDxfId="263" totalsRowDxfId="253" dataCellStyle="Walutowy">
      <calculatedColumnFormula>Tabela1[[#This Row],[Kwota netto wynagrodzenia]]+Tabela1[[#This Row],[VAT 8%]]</calculatedColumnFormula>
    </tableColumn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8D12944-2AD8-4DD8-8F97-91D13E36DAA5}" name="Tabela134567891011" displayName="Tabela134567891011" ref="A8:J40" totalsRowCount="1" headerRowDxfId="158" dataDxfId="157" totalsRowDxfId="156">
  <autoFilter ref="A8:J39" xr:uid="{C29C2F2D-CBA3-4E0C-AD2F-A678943DAEBD}"/>
  <tableColumns count="10">
    <tableColumn id="1" xr3:uid="{E306779F-AD0A-4CE0-8A75-EA6FC241AF41}" name="Dzień" totalsRowLabel="Suma" dataDxfId="155" totalsRowDxfId="99"/>
    <tableColumn id="2" xr3:uid="{BEFE69DE-24C9-47BD-8877-C04AF8DF9F49}" name="Planowana praca przewozowa" totalsRowFunction="sum" dataDxfId="154" totalsRowDxfId="98" dataCellStyle="Dziesiętny"/>
    <tableColumn id="3" xr3:uid="{207BB1C8-1205-44B1-B1DF-6461A0AE1859}" name="Wzkm zlecone dodatkowo" totalsRowFunction="sum" dataDxfId="153" totalsRowDxfId="97" dataCellStyle="Dziesiętny"/>
    <tableColumn id="4" xr3:uid="{24121F1E-8863-4C0C-B74B-ADB5A47FF989}" name="Wzkm niewykonane" totalsRowFunction="sum" dataDxfId="152" totalsRowDxfId="96" dataCellStyle="Dziesiętny"/>
    <tableColumn id="5" xr3:uid="{7345C0C5-64A2-411D-B335-B19FE57A415A}" name="Wzkm wykonane łącznie" totalsRowFunction="sum" dataDxfId="151" totalsRowDxfId="95" dataCellStyle="Dziesiętny">
      <calculatedColumnFormula>Tabela134567891011[[#This Row],[Planowana praca przewozowa]]+Tabela134567891011[[#This Row],[Wzkm zlecone dodatkowo]]-Tabela134567891011[[#This Row],[Wzkm niewykonane]]</calculatedColumnFormula>
    </tableColumn>
    <tableColumn id="6" xr3:uid="{39D2E185-65F3-4791-85F4-D572A40A9675}" name="Stawka za wzkm" dataDxfId="150" totalsRowDxfId="94" dataCellStyle="Walutowy"/>
    <tableColumn id="7" xr3:uid="{8402B0E6-1506-4C8C-8690-DEF775D2265D}" name="Kary i potrącenia" totalsRowFunction="sum" dataDxfId="149" totalsRowDxfId="93" dataCellStyle="Walutowy"/>
    <tableColumn id="8" xr3:uid="{D7948079-028F-42B1-A646-80EC2FEE045F}" name="Kwota netto wynagrodzenia" totalsRowFunction="sum" dataDxfId="148" totalsRowDxfId="92" dataCellStyle="Walutowy">
      <calculatedColumnFormula>Tabela134567891011[[#This Row],[Planowana praca przewozowa]]*Tabela134567891011[[#This Row],[Stawka za wzkm]]</calculatedColumnFormula>
    </tableColumn>
    <tableColumn id="9" xr3:uid="{58A9DE74-FE43-47FC-ADED-D6839C19D466}" name="VAT 8%" totalsRowFunction="sum" dataDxfId="147" totalsRowDxfId="91" dataCellStyle="Walutowy">
      <calculatedColumnFormula>Tabela134567891011[[#This Row],[Kwota netto wynagrodzenia]]*0.08</calculatedColumnFormula>
    </tableColumn>
    <tableColumn id="10" xr3:uid="{91EA496B-2ED1-41C5-B8B1-2F273AA3FDEC}" name="Wynagrodzenie brutto" totalsRowFunction="sum" dataDxfId="146" totalsRowDxfId="90" dataCellStyle="Walutowy">
      <calculatedColumnFormula>Tabela134567891011[[#This Row],[Kwota netto wynagrodzenia]]+Tabela134567891011[[#This Row],[VAT 8%]]</calculatedColumnFormula>
    </tableColumn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FEF4D94-42C4-4C23-B1FE-AC0FDE2B0ACC}" name="Tabela13456789101112" displayName="Tabela13456789101112" ref="A8:J40" totalsRowCount="1" headerRowDxfId="145" dataDxfId="144" totalsRowDxfId="143">
  <autoFilter ref="A8:J39" xr:uid="{C29C2F2D-CBA3-4E0C-AD2F-A678943DAEBD}"/>
  <tableColumns count="10">
    <tableColumn id="1" xr3:uid="{4C0A6FD6-7F3B-4543-AE87-D1A305D441E1}" name="Dzień" totalsRowLabel="Suma" dataDxfId="142" totalsRowDxfId="109"/>
    <tableColumn id="2" xr3:uid="{7E15C50C-57CB-43D3-9BAB-4DF51C431667}" name="Planowana praca przewozowa" totalsRowFunction="sum" dataDxfId="141" totalsRowDxfId="108" dataCellStyle="Dziesiętny"/>
    <tableColumn id="3" xr3:uid="{DB6F5D53-89A8-4FEC-AE84-456E25617744}" name="Wzkm zlecone dodatkowo" totalsRowFunction="sum" dataDxfId="140" totalsRowDxfId="107" dataCellStyle="Dziesiętny"/>
    <tableColumn id="4" xr3:uid="{52091875-ACD3-4F33-A485-C8765DD1A8F1}" name="Wzkm niewykonane" totalsRowFunction="sum" dataDxfId="139" totalsRowDxfId="106" dataCellStyle="Dziesiętny"/>
    <tableColumn id="5" xr3:uid="{C35831D9-9DB7-4069-9215-A20C9864470C}" name="Wzkm wykonane łącznie" totalsRowFunction="sum" dataDxfId="138" totalsRowDxfId="105" dataCellStyle="Dziesiętny">
      <calculatedColumnFormula>Tabela13456789101112[[#This Row],[Planowana praca przewozowa]]+Tabela13456789101112[[#This Row],[Wzkm zlecone dodatkowo]]-Tabela13456789101112[[#This Row],[Wzkm niewykonane]]</calculatedColumnFormula>
    </tableColumn>
    <tableColumn id="6" xr3:uid="{F68A70D6-FFF8-4763-BD95-C50C973A59E3}" name="Stawka za wzkm" dataDxfId="137" totalsRowDxfId="104" dataCellStyle="Walutowy"/>
    <tableColumn id="7" xr3:uid="{4665327E-69D8-460C-8966-F443977A31AD}" name="Kary i potrącenia" totalsRowFunction="sum" dataDxfId="136" totalsRowDxfId="103" dataCellStyle="Walutowy"/>
    <tableColumn id="8" xr3:uid="{749B39DF-F0B6-48FB-A193-B480AA2B2E55}" name="Kwota netto wynagrodzenia" totalsRowFunction="sum" dataDxfId="135" totalsRowDxfId="102" dataCellStyle="Walutowy">
      <calculatedColumnFormula>Tabela13456789101112[[#This Row],[Planowana praca przewozowa]]*Tabela13456789101112[[#This Row],[Stawka za wzkm]]</calculatedColumnFormula>
    </tableColumn>
    <tableColumn id="9" xr3:uid="{618A8BD4-F64F-420C-95A9-D4E58584DD2B}" name="VAT 8%" totalsRowFunction="sum" dataDxfId="134" totalsRowDxfId="101" dataCellStyle="Walutowy">
      <calculatedColumnFormula>Tabela13456789101112[[#This Row],[Kwota netto wynagrodzenia]]*0.08</calculatedColumnFormula>
    </tableColumn>
    <tableColumn id="10" xr3:uid="{05C7C485-6BFE-429F-AF8D-B8BD6423B876}" name="Wynagrodzenie brutto" totalsRowFunction="sum" dataDxfId="133" totalsRowDxfId="100" dataCellStyle="Walutowy">
      <calculatedColumnFormula>Tabela13456789101112[[#This Row],[Kwota netto wynagrodzenia]]+Tabela13456789101112[[#This Row],[VAT 8%]]</calculatedColumnFormula>
    </tableColumn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BE8AFC17-3DC3-4132-8707-00C31C35C142}" name="Tabela1345678910111213" displayName="Tabela1345678910111213" ref="A8:J37" totalsRowCount="1" headerRowDxfId="132" dataDxfId="131" totalsRowDxfId="130">
  <autoFilter ref="A8:J36" xr:uid="{C29C2F2D-CBA3-4E0C-AD2F-A678943DAEBD}"/>
  <tableColumns count="10">
    <tableColumn id="1" xr3:uid="{42D7CC6B-F68B-4666-AE53-9AEA317A8328}" name="Dzień" totalsRowLabel="Suma" dataDxfId="129" totalsRowDxfId="119"/>
    <tableColumn id="2" xr3:uid="{A9106B02-5DE9-4B64-8D9E-A21C3C858628}" name="Planowana praca przewozowa" totalsRowFunction="sum" dataDxfId="128" totalsRowDxfId="118" dataCellStyle="Dziesiętny"/>
    <tableColumn id="3" xr3:uid="{4F018801-3C59-426A-BA62-D5F5DEBB4CCF}" name="Wzkm zlecone dodatkowo" totalsRowFunction="sum" dataDxfId="127" totalsRowDxfId="117" dataCellStyle="Dziesiętny"/>
    <tableColumn id="4" xr3:uid="{231E45D6-7628-495A-AB75-4EC774790686}" name="Wzkm niewykonane" totalsRowFunction="sum" dataDxfId="126" totalsRowDxfId="116" dataCellStyle="Dziesiętny"/>
    <tableColumn id="5" xr3:uid="{AC746C05-A6DF-48A7-A73C-7C807E8CDAF4}" name="Wzkm wykonane łącznie" totalsRowFunction="sum" dataDxfId="125" totalsRowDxfId="115" dataCellStyle="Dziesiętny">
      <calculatedColumnFormula>Tabela1345678910111213[[#This Row],[Planowana praca przewozowa]]+Tabela1345678910111213[[#This Row],[Wzkm zlecone dodatkowo]]-Tabela1345678910111213[[#This Row],[Wzkm niewykonane]]</calculatedColumnFormula>
    </tableColumn>
    <tableColumn id="6" xr3:uid="{14AA9AE8-0676-4838-8BA9-9F84127C69F7}" name="Stawka za wzkm" dataDxfId="124" totalsRowDxfId="114" dataCellStyle="Walutowy"/>
    <tableColumn id="7" xr3:uid="{A5336FDB-F59A-40EC-977F-87828A7F3960}" name="Kary i potrącenia" totalsRowFunction="sum" dataDxfId="123" totalsRowDxfId="113" dataCellStyle="Walutowy"/>
    <tableColumn id="8" xr3:uid="{2CE94984-B056-44D2-B82D-72F94C21657F}" name="Kwota netto wynagrodzenia" totalsRowFunction="sum" dataDxfId="122" totalsRowDxfId="112" dataCellStyle="Walutowy">
      <calculatedColumnFormula>Tabela1345678910111213[[#This Row],[Planowana praca przewozowa]]*Tabela1345678910111213[[#This Row],[Stawka za wzkm]]</calculatedColumnFormula>
    </tableColumn>
    <tableColumn id="9" xr3:uid="{0B78DD32-82D2-43D6-8587-4476E5AFA53B}" name="VAT 8%" totalsRowFunction="sum" dataDxfId="121" totalsRowDxfId="111" dataCellStyle="Walutowy">
      <calculatedColumnFormula>Tabela1345678910111213[[#This Row],[Kwota netto wynagrodzenia]]*0.08</calculatedColumnFormula>
    </tableColumn>
    <tableColumn id="10" xr3:uid="{0D728C5D-9FF5-4582-9C88-2CB61231F4A1}" name="Wynagrodzenie brutto" totalsRowFunction="sum" dataDxfId="120" totalsRowDxfId="110" dataCellStyle="Walutowy">
      <calculatedColumnFormula>Tabela1345678910111213[[#This Row],[Kwota netto wynagrodzenia]]+Tabela1345678910111213[[#This Row],[VAT 8%]]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32817A9-01A6-4837-9D24-A198C61B8A46}" name="Tabela13" displayName="Tabela13" ref="A8:J39" totalsRowCount="1" headerRowDxfId="252" dataDxfId="251" totalsRowDxfId="250">
  <autoFilter ref="A8:J38" xr:uid="{C29C2F2D-CBA3-4E0C-AD2F-A678943DAEBD}"/>
  <tableColumns count="10">
    <tableColumn id="1" xr3:uid="{3D9115CD-24FF-4EE0-9AE0-C29A2A4F696E}" name="Dzień" totalsRowLabel="Suma" dataDxfId="249" totalsRowDxfId="9"/>
    <tableColumn id="2" xr3:uid="{302CE077-BE49-4307-9288-30CEDB35FBA8}" name="Planowana praca przewozowa" totalsRowFunction="sum" dataDxfId="248" totalsRowDxfId="8" dataCellStyle="Dziesiętny"/>
    <tableColumn id="3" xr3:uid="{28655ED0-88ED-4FF2-A9D5-40066918FE75}" name="Wzkm zlecone dodatkowo" totalsRowFunction="sum" dataDxfId="247" totalsRowDxfId="7" dataCellStyle="Dziesiętny"/>
    <tableColumn id="4" xr3:uid="{17D996D8-DE30-423E-9B37-FD98C7E99D78}" name="Wzkm niewykonane" totalsRowFunction="sum" dataDxfId="246" totalsRowDxfId="6" dataCellStyle="Dziesiętny"/>
    <tableColumn id="5" xr3:uid="{A9CC5686-BBAE-4019-9CE7-7E8CA1306D9A}" name="Wzkm wykonane łącznie" totalsRowFunction="sum" dataDxfId="245" totalsRowDxfId="5" dataCellStyle="Dziesiętny">
      <calculatedColumnFormula>Tabela13[[#This Row],[Planowana praca przewozowa]]+Tabela13[[#This Row],[Wzkm zlecone dodatkowo]]-Tabela13[[#This Row],[Wzkm niewykonane]]</calculatedColumnFormula>
    </tableColumn>
    <tableColumn id="6" xr3:uid="{3ED68080-C0EA-403D-9C5B-6622EE14D4EC}" name="Stawka za wzkm" dataDxfId="244" totalsRowDxfId="4" dataCellStyle="Walutowy"/>
    <tableColumn id="7" xr3:uid="{C1C1E176-E2FC-415C-9021-B55A9090D11A}" name="Kary i potrącenia" totalsRowFunction="sum" dataDxfId="243" totalsRowDxfId="3" dataCellStyle="Walutowy"/>
    <tableColumn id="8" xr3:uid="{BF2EE795-6FCE-4BE7-B7C4-F41946A80B17}" name="Kwota netto wynagrodzenia" totalsRowFunction="sum" dataDxfId="242" totalsRowDxfId="2" dataCellStyle="Walutowy">
      <calculatedColumnFormula>Tabela13[[#This Row],[Planowana praca przewozowa]]*Tabela13[[#This Row],[Stawka za wzkm]]</calculatedColumnFormula>
    </tableColumn>
    <tableColumn id="9" xr3:uid="{80F7F0A0-20D2-46BD-96CF-DE2830ED301A}" name="VAT 8%" totalsRowFunction="sum" dataDxfId="241" totalsRowDxfId="1" dataCellStyle="Walutowy">
      <calculatedColumnFormula>Tabela13[[#This Row],[Kwota netto wynagrodzenia]]*0.08</calculatedColumnFormula>
    </tableColumn>
    <tableColumn id="10" xr3:uid="{181D5AF7-5751-4FB6-978A-3BC475CDEC70}" name="Wynagrodzenie brutto" totalsRowFunction="sum" dataDxfId="240" totalsRowDxfId="0" dataCellStyle="Walutowy">
      <calculatedColumnFormula>Tabela13[[#This Row],[Kwota netto wynagrodzenia]]+Tabela13[[#This Row],[VAT 8%]]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89EA504-989E-4271-A627-E6B3F9A806C9}" name="Tabela134" displayName="Tabela134" ref="A8:J40" totalsRowCount="1" headerRowDxfId="239" dataDxfId="238" totalsRowDxfId="237">
  <autoFilter ref="A8:J39" xr:uid="{C29C2F2D-CBA3-4E0C-AD2F-A678943DAEBD}"/>
  <tableColumns count="10">
    <tableColumn id="1" xr3:uid="{53541FC0-F3BC-4A55-9B4F-07F3E9A66166}" name="Dzień" totalsRowLabel="Suma" dataDxfId="236" totalsRowDxfId="19"/>
    <tableColumn id="2" xr3:uid="{0C2A369D-1E9B-4F89-98F9-BA29CDAF03EB}" name="Planowana praca przewozowa" totalsRowFunction="sum" dataDxfId="235" totalsRowDxfId="18" dataCellStyle="Dziesiętny"/>
    <tableColumn id="3" xr3:uid="{AE208914-C627-4326-A85B-60DDB21275DC}" name="Wzkm zlecone dodatkowo" totalsRowFunction="sum" dataDxfId="234" totalsRowDxfId="17" dataCellStyle="Dziesiętny"/>
    <tableColumn id="4" xr3:uid="{F83259D5-9748-4F93-9FCE-EDD59C618D0A}" name="Wzkm niewykonane" totalsRowFunction="sum" dataDxfId="233" totalsRowDxfId="16" dataCellStyle="Dziesiętny"/>
    <tableColumn id="5" xr3:uid="{4681B171-718A-49DD-A50A-79BD3FFD4C11}" name="Wzkm wykonane łącznie" totalsRowFunction="sum" dataDxfId="232" totalsRowDxfId="15" dataCellStyle="Dziesiętny">
      <calculatedColumnFormula>Tabela134[[#This Row],[Planowana praca przewozowa]]+Tabela134[[#This Row],[Wzkm zlecone dodatkowo]]-Tabela134[[#This Row],[Wzkm niewykonane]]</calculatedColumnFormula>
    </tableColumn>
    <tableColumn id="6" xr3:uid="{4B3012D8-E94C-4801-9100-A7501591D6DE}" name="Stawka za wzkm" dataDxfId="231" totalsRowDxfId="14" dataCellStyle="Walutowy"/>
    <tableColumn id="7" xr3:uid="{77566D94-9790-4031-B971-27F4F2535E3C}" name="Kary i potrącenia" totalsRowFunction="sum" dataDxfId="230" totalsRowDxfId="13" dataCellStyle="Walutowy"/>
    <tableColumn id="8" xr3:uid="{E31F7A55-B617-41E3-9483-0289A1C52A38}" name="Kwota netto wynagrodzenia" totalsRowFunction="sum" dataDxfId="229" totalsRowDxfId="12" dataCellStyle="Walutowy">
      <calculatedColumnFormula>Tabela134[[#This Row],[Planowana praca przewozowa]]*Tabela134[[#This Row],[Stawka za wzkm]]</calculatedColumnFormula>
    </tableColumn>
    <tableColumn id="9" xr3:uid="{36052567-8C37-4EFA-94E8-AED6F062D9CC}" name="VAT 8%" totalsRowFunction="sum" dataDxfId="228" totalsRowDxfId="11" dataCellStyle="Walutowy">
      <calculatedColumnFormula>Tabela134[[#This Row],[Kwota netto wynagrodzenia]]*0.08</calculatedColumnFormula>
    </tableColumn>
    <tableColumn id="10" xr3:uid="{1DE9243F-58F9-4BDD-AD58-B449EDA39DD1}" name="Wynagrodzenie brutto" totalsRowFunction="sum" dataDxfId="227" totalsRowDxfId="10" dataCellStyle="Walutowy">
      <calculatedColumnFormula>Tabela134[[#This Row],[Kwota netto wynagrodzenia]]+Tabela134[[#This Row],[VAT 8%]]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8689C9A-1B0E-411D-AD16-9AC005F06395}" name="Tabela1345" displayName="Tabela1345" ref="A8:J39" totalsRowCount="1" headerRowDxfId="226" dataDxfId="225" totalsRowDxfId="224">
  <autoFilter ref="A8:J38" xr:uid="{C29C2F2D-CBA3-4E0C-AD2F-A678943DAEBD}"/>
  <tableColumns count="10">
    <tableColumn id="1" xr3:uid="{809D9FEC-6FCF-4DC8-9D65-8146D15DCB93}" name="Dzień" totalsRowLabel="Suma" dataDxfId="223" totalsRowDxfId="29"/>
    <tableColumn id="2" xr3:uid="{5AF934E1-ACFD-4016-84F7-97D1FE222DA0}" name="Planowana praca przewozowa" totalsRowFunction="sum" dataDxfId="222" totalsRowDxfId="28" dataCellStyle="Dziesiętny"/>
    <tableColumn id="3" xr3:uid="{DDA741F5-C206-4588-A413-C30915E4B5F0}" name="Wzkm zlecone dodatkowo" totalsRowFunction="sum" dataDxfId="221" totalsRowDxfId="27" dataCellStyle="Dziesiętny"/>
    <tableColumn id="4" xr3:uid="{FFDCB4E2-C1B6-462C-AB63-C9301DB43E70}" name="Wzkm niewykonane" totalsRowFunction="sum" dataDxfId="220" totalsRowDxfId="26" dataCellStyle="Dziesiętny"/>
    <tableColumn id="5" xr3:uid="{2A0DE960-78CD-4BBF-A5BC-D01C1DB659C6}" name="Wzkm wykonane łącznie" totalsRowFunction="sum" dataDxfId="219" totalsRowDxfId="25" dataCellStyle="Dziesiętny">
      <calculatedColumnFormula>Tabela1345[[#This Row],[Planowana praca przewozowa]]+Tabela1345[[#This Row],[Wzkm zlecone dodatkowo]]-Tabela1345[[#This Row],[Wzkm niewykonane]]</calculatedColumnFormula>
    </tableColumn>
    <tableColumn id="6" xr3:uid="{6107B6F1-BC2F-410E-A4CF-0B30C5CC660D}" name="Stawka za wzkm" dataDxfId="218" totalsRowDxfId="24" dataCellStyle="Walutowy"/>
    <tableColumn id="7" xr3:uid="{97FEA543-73C6-4598-9261-478B5BC1E8FA}" name="Kary i potrącenia" totalsRowFunction="sum" dataDxfId="217" totalsRowDxfId="23" dataCellStyle="Walutowy"/>
    <tableColumn id="8" xr3:uid="{D4A7E07D-BC9E-4E27-90C6-DE39D7BF4AD0}" name="Kwota netto wynagrodzenia" totalsRowFunction="sum" dataDxfId="216" totalsRowDxfId="22" dataCellStyle="Walutowy">
      <calculatedColumnFormula>Tabela1345[[#This Row],[Planowana praca przewozowa]]*Tabela1345[[#This Row],[Stawka za wzkm]]</calculatedColumnFormula>
    </tableColumn>
    <tableColumn id="9" xr3:uid="{C927A3EA-0C48-47C5-9247-ED1C2E6F4E7D}" name="VAT 8%" totalsRowFunction="sum" dataDxfId="215" totalsRowDxfId="21" dataCellStyle="Walutowy">
      <calculatedColumnFormula>Tabela1345[[#This Row],[Kwota netto wynagrodzenia]]*0.08</calculatedColumnFormula>
    </tableColumn>
    <tableColumn id="10" xr3:uid="{DC4DEDC8-D872-45B6-841B-CA393D860545}" name="Wynagrodzenie brutto" totalsRowFunction="sum" dataDxfId="214" totalsRowDxfId="20" dataCellStyle="Walutowy">
      <calculatedColumnFormula>Tabela1345[[#This Row],[Kwota netto wynagrodzenia]]+Tabela1345[[#This Row],[VAT 8%]]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19B6AB8-E55C-499D-BE3E-D4FE8192E44E}" name="Tabela13456" displayName="Tabela13456" ref="A8:J40" totalsRowCount="1" headerRowDxfId="213" dataDxfId="212" totalsRowDxfId="211">
  <autoFilter ref="A8:J39" xr:uid="{C29C2F2D-CBA3-4E0C-AD2F-A678943DAEBD}"/>
  <tableColumns count="10">
    <tableColumn id="1" xr3:uid="{2D08733D-2BDE-4706-8BE2-480ECE13E4B3}" name="Dzień" totalsRowLabel="Suma" dataDxfId="210" totalsRowDxfId="39"/>
    <tableColumn id="2" xr3:uid="{EBC9E388-3D74-47BA-A5C2-2FDC91D69C0F}" name="Planowana praca przewozowa" totalsRowFunction="sum" dataDxfId="209" totalsRowDxfId="38" dataCellStyle="Dziesiętny"/>
    <tableColumn id="3" xr3:uid="{FB5DBA8D-04CC-497F-ACC6-9C748BDC9DF9}" name="Wzkm zlecone dodatkowo" totalsRowFunction="sum" dataDxfId="208" totalsRowDxfId="37" dataCellStyle="Dziesiętny"/>
    <tableColumn id="4" xr3:uid="{72FAE4C0-AC8B-47E7-958D-508F0C65FBDC}" name="Wzkm niewykonane" totalsRowFunction="sum" dataDxfId="207" totalsRowDxfId="36" dataCellStyle="Dziesiętny"/>
    <tableColumn id="5" xr3:uid="{4D37D2A5-9777-4421-A5D0-569B8F7B9454}" name="Wzkm wykonane łącznie" totalsRowFunction="sum" dataDxfId="206" totalsRowDxfId="35" dataCellStyle="Dziesiętny">
      <calculatedColumnFormula>Tabela13456[[#This Row],[Planowana praca przewozowa]]+Tabela13456[[#This Row],[Wzkm zlecone dodatkowo]]-Tabela13456[[#This Row],[Wzkm niewykonane]]</calculatedColumnFormula>
    </tableColumn>
    <tableColumn id="6" xr3:uid="{9BF86F16-3BAE-4546-A235-E45E1DFB12B3}" name="Stawka za wzkm" dataDxfId="205" totalsRowDxfId="34" dataCellStyle="Walutowy"/>
    <tableColumn id="7" xr3:uid="{2F098777-BA52-4662-960F-A79772A412D0}" name="Kary i potrącenia" totalsRowFunction="sum" dataDxfId="204" totalsRowDxfId="33" dataCellStyle="Walutowy"/>
    <tableColumn id="8" xr3:uid="{15263389-E910-4943-A2D8-B219655B9F62}" name="Kwota netto wynagrodzenia" totalsRowFunction="sum" dataDxfId="203" totalsRowDxfId="32" dataCellStyle="Walutowy">
      <calculatedColumnFormula>Tabela13456[[#This Row],[Planowana praca przewozowa]]*Tabela13456[[#This Row],[Stawka za wzkm]]</calculatedColumnFormula>
    </tableColumn>
    <tableColumn id="9" xr3:uid="{14DD9743-33D6-4FD0-97C3-46FA425996E3}" name="VAT 8%" totalsRowFunction="sum" dataDxfId="202" totalsRowDxfId="31" dataCellStyle="Walutowy">
      <calculatedColumnFormula>Tabela13456[[#This Row],[Kwota netto wynagrodzenia]]*0.08</calculatedColumnFormula>
    </tableColumn>
    <tableColumn id="10" xr3:uid="{1D625DDA-D027-4FBA-9328-23F90719433E}" name="Wynagrodzenie brutto" totalsRowFunction="sum" dataDxfId="201" totalsRowDxfId="30" dataCellStyle="Walutowy">
      <calculatedColumnFormula>Tabela13456[[#This Row],[Kwota netto wynagrodzenia]]+Tabela13456[[#This Row],[VAT 8%]]</calculatedColumnFormula>
    </tableColumn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73C8E78-80FD-4D1A-9B80-C05FA8FC4695}" name="Tabela134567" displayName="Tabela134567" ref="A8:J40" totalsRowCount="1" headerRowDxfId="200" dataDxfId="199" totalsRowDxfId="198">
  <autoFilter ref="A8:J39" xr:uid="{C29C2F2D-CBA3-4E0C-AD2F-A678943DAEBD}"/>
  <tableColumns count="10">
    <tableColumn id="1" xr3:uid="{E18F72FC-54D2-4E22-9364-69B4056D4C06}" name="Dzień" totalsRowLabel="Suma" dataDxfId="197" totalsRowDxfId="49"/>
    <tableColumn id="2" xr3:uid="{8941000E-F4D8-4902-89ED-EB73D3302C97}" name="Planowana praca przewozowa" totalsRowFunction="sum" dataDxfId="196" totalsRowDxfId="48" dataCellStyle="Dziesiętny"/>
    <tableColumn id="3" xr3:uid="{E5892C45-4ED6-4745-8244-A8261E451F45}" name="Wzkm zlecone dodatkowo" totalsRowFunction="sum" dataDxfId="195" totalsRowDxfId="47" dataCellStyle="Dziesiętny"/>
    <tableColumn id="4" xr3:uid="{0B6676E7-E3A6-40C0-A7A5-7594B918115A}" name="Wzkm niewykonane" totalsRowFunction="sum" dataDxfId="194" totalsRowDxfId="46" dataCellStyle="Dziesiętny"/>
    <tableColumn id="5" xr3:uid="{7F7C9EA9-12D0-46A8-B0E6-F8EEEFA29035}" name="Wzkm wykonane łącznie" totalsRowFunction="sum" dataDxfId="193" totalsRowDxfId="45" dataCellStyle="Dziesiętny">
      <calculatedColumnFormula>Tabela134567[[#This Row],[Planowana praca przewozowa]]+Tabela134567[[#This Row],[Wzkm zlecone dodatkowo]]-Tabela134567[[#This Row],[Wzkm niewykonane]]</calculatedColumnFormula>
    </tableColumn>
    <tableColumn id="6" xr3:uid="{02E01E8D-FEEB-40E9-A54A-46A1DFFC659E}" name="Stawka za wzkm" dataDxfId="192" totalsRowDxfId="44" dataCellStyle="Walutowy"/>
    <tableColumn id="7" xr3:uid="{CEF003A4-83BB-4BBD-8440-595B3A07283A}" name="Kary i potrącenia" totalsRowFunction="sum" dataDxfId="191" totalsRowDxfId="43" dataCellStyle="Walutowy"/>
    <tableColumn id="8" xr3:uid="{0211E11A-8BCA-4AEF-AAB1-41BA5252DA90}" name="Kwota netto wynagrodzenia" totalsRowFunction="sum" dataDxfId="190" totalsRowDxfId="42" dataCellStyle="Walutowy">
      <calculatedColumnFormula>Tabela134567[[#This Row],[Planowana praca przewozowa]]*Tabela134567[[#This Row],[Stawka za wzkm]]</calculatedColumnFormula>
    </tableColumn>
    <tableColumn id="9" xr3:uid="{B749091D-16ED-4D53-96B8-B6BE3C170A2E}" name="VAT 8%" totalsRowFunction="sum" dataDxfId="189" totalsRowDxfId="41" dataCellStyle="Walutowy">
      <calculatedColumnFormula>Tabela134567[[#This Row],[Kwota netto wynagrodzenia]]*0.08</calculatedColumnFormula>
    </tableColumn>
    <tableColumn id="10" xr3:uid="{99904EF1-C220-4E3B-9984-1A1F95B3F5E8}" name="Wynagrodzenie brutto" totalsRowFunction="sum" dataDxfId="188" totalsRowDxfId="40" dataCellStyle="Walutowy">
      <calculatedColumnFormula>Tabela134567[[#This Row],[Kwota netto wynagrodzenia]]+Tabela134567[[#This Row],[VAT 8%]]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78F11E0-A4CE-44C7-978D-F0476640E1ED}" name="Tabela1345678" displayName="Tabela1345678" ref="A8:J39" totalsRowCount="1" headerRowDxfId="187" dataDxfId="186" totalsRowDxfId="185">
  <autoFilter ref="A8:J38" xr:uid="{C29C2F2D-CBA3-4E0C-AD2F-A678943DAEBD}"/>
  <tableColumns count="10">
    <tableColumn id="1" xr3:uid="{267BF42C-FA6D-4DE7-9A47-94383A3B9029}" name="Dzień" totalsRowLabel="Suma" dataDxfId="184" totalsRowDxfId="59"/>
    <tableColumn id="2" xr3:uid="{6F23B648-A406-4E75-938D-9261DC936C0D}" name="Planowana praca przewozowa" totalsRowFunction="sum" dataDxfId="183" totalsRowDxfId="58" dataCellStyle="Dziesiętny"/>
    <tableColumn id="3" xr3:uid="{9871A8A5-C1D8-4ED4-A3D6-56502955A48B}" name="Wzkm zlecone dodatkowo" totalsRowFunction="sum" dataDxfId="182" totalsRowDxfId="57" dataCellStyle="Dziesiętny"/>
    <tableColumn id="4" xr3:uid="{A11EA4E3-9602-45AE-B7CE-626AFFEBF597}" name="Wzkm niewykonane" totalsRowFunction="sum" dataDxfId="181" totalsRowDxfId="56" dataCellStyle="Dziesiętny"/>
    <tableColumn id="5" xr3:uid="{F3FB31CA-1161-4425-BC4E-3A106BDE3A15}" name="Wzkm wykonane łącznie" totalsRowFunction="sum" dataDxfId="180" totalsRowDxfId="55" dataCellStyle="Dziesiętny">
      <calculatedColumnFormula>Tabela1345678[[#This Row],[Planowana praca przewozowa]]+Tabela1345678[[#This Row],[Wzkm zlecone dodatkowo]]-Tabela1345678[[#This Row],[Wzkm niewykonane]]</calculatedColumnFormula>
    </tableColumn>
    <tableColumn id="6" xr3:uid="{AB68A576-D934-4D5A-9BE8-19B901B145E3}" name="Stawka za wzkm" dataDxfId="179" totalsRowDxfId="54" dataCellStyle="Walutowy"/>
    <tableColumn id="7" xr3:uid="{04995360-109B-453B-89A1-16139696CB50}" name="Kary i potrącenia" totalsRowFunction="sum" dataDxfId="178" totalsRowDxfId="53" dataCellStyle="Walutowy"/>
    <tableColumn id="8" xr3:uid="{492E2850-8DA7-41C6-BA9D-664A22C1604A}" name="Kwota netto wynagrodzenia" totalsRowFunction="sum" dataDxfId="177" totalsRowDxfId="52" dataCellStyle="Walutowy">
      <calculatedColumnFormula>Tabela1345678[[#This Row],[Planowana praca przewozowa]]*Tabela1345678[[#This Row],[Stawka za wzkm]]</calculatedColumnFormula>
    </tableColumn>
    <tableColumn id="9" xr3:uid="{C76B414C-5793-4252-B860-0E8E621CBC1B}" name="VAT 8%" totalsRowFunction="sum" dataDxfId="176" totalsRowDxfId="51" dataCellStyle="Walutowy">
      <calculatedColumnFormula>Tabela1345678[[#This Row],[Kwota netto wynagrodzenia]]*0.08</calculatedColumnFormula>
    </tableColumn>
    <tableColumn id="10" xr3:uid="{E7DE473C-A181-4DEF-9ABB-F140973C11B0}" name="Wynagrodzenie brutto" totalsRowFunction="sum" dataDxfId="175" totalsRowDxfId="50" dataCellStyle="Walutowy">
      <calculatedColumnFormula>Tabela1345678[[#This Row],[Kwota netto wynagrodzenia]]+Tabela1345678[[#This Row],[VAT 8%]]</calculatedColumn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D029ADD-353A-41EB-9B72-A0F95CF653D3}" name="Tabela13456789" displayName="Tabela13456789" ref="A8:J40" totalsRowCount="1" headerRowDxfId="174" dataDxfId="173" totalsRowDxfId="172">
  <autoFilter ref="A8:J39" xr:uid="{C29C2F2D-CBA3-4E0C-AD2F-A678943DAEBD}"/>
  <tableColumns count="10">
    <tableColumn id="1" xr3:uid="{F469D255-68EE-417B-B5E4-E316CF228A5E}" name="Dzień" totalsRowLabel="Suma" dataDxfId="171" totalsRowDxfId="69"/>
    <tableColumn id="2" xr3:uid="{3C408DF2-46D3-4FEC-BF12-6652C4806E5F}" name="Planowana praca przewozowa" totalsRowFunction="sum" dataDxfId="170" totalsRowDxfId="68" dataCellStyle="Dziesiętny"/>
    <tableColumn id="3" xr3:uid="{5A5719A7-4D5C-4CC5-A578-D4A161CD7EBC}" name="Wzkm zlecone dodatkowo" totalsRowFunction="sum" dataDxfId="169" totalsRowDxfId="67" dataCellStyle="Dziesiętny"/>
    <tableColumn id="4" xr3:uid="{BA45A2B8-0AEB-4D05-9602-40A53E4114DB}" name="Wzkm niewykonane" totalsRowFunction="sum" dataDxfId="168" totalsRowDxfId="66" dataCellStyle="Dziesiętny"/>
    <tableColumn id="5" xr3:uid="{AEF9745A-6649-40EC-88B2-95838E7AF2DA}" name="Wzkm wykonane łącznie" totalsRowFunction="sum" dataDxfId="167" totalsRowDxfId="65" dataCellStyle="Dziesiętny">
      <calculatedColumnFormula>Tabela13456789[[#This Row],[Planowana praca przewozowa]]+Tabela13456789[[#This Row],[Wzkm zlecone dodatkowo]]-Tabela13456789[[#This Row],[Wzkm niewykonane]]</calculatedColumnFormula>
    </tableColumn>
    <tableColumn id="6" xr3:uid="{DCE96AE0-D888-4B39-A383-6701488DD7D3}" name="Stawka za wzkm" dataDxfId="166" totalsRowDxfId="64" dataCellStyle="Walutowy"/>
    <tableColumn id="7" xr3:uid="{D503130D-95CD-4FDE-AE35-F0EA715EA607}" name="Kary i potrącenia" totalsRowFunction="sum" dataDxfId="165" totalsRowDxfId="63" dataCellStyle="Walutowy"/>
    <tableColumn id="8" xr3:uid="{BE0886E1-5413-46D7-BF5C-81201A3BC2C0}" name="Kwota netto wynagrodzenia" totalsRowFunction="sum" dataDxfId="164" totalsRowDxfId="62" dataCellStyle="Walutowy">
      <calculatedColumnFormula>Tabela13456789[[#This Row],[Planowana praca przewozowa]]*Tabela13456789[[#This Row],[Stawka za wzkm]]</calculatedColumnFormula>
    </tableColumn>
    <tableColumn id="9" xr3:uid="{296B8330-CC3B-485C-81C1-36D729F40221}" name="VAT 8%" totalsRowFunction="sum" dataDxfId="163" totalsRowDxfId="61" dataCellStyle="Walutowy">
      <calculatedColumnFormula>Tabela13456789[[#This Row],[Kwota netto wynagrodzenia]]*0.08</calculatedColumnFormula>
    </tableColumn>
    <tableColumn id="10" xr3:uid="{B4B3BAAE-24FD-4330-A8EE-7372D9BD7317}" name="Wynagrodzenie brutto" totalsRowFunction="sum" dataDxfId="162" totalsRowDxfId="60" dataCellStyle="Walutowy">
      <calculatedColumnFormula>Tabela13456789[[#This Row],[Kwota netto wynagrodzenia]]+Tabela13456789[[#This Row],[VAT 8%]]</calculatedColumnFormula>
    </tableColumn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5FEF6C4-5DD1-45EC-BB49-E8FA0776E654}" name="Tabela1345678910" displayName="Tabela1345678910" ref="A8:J39" totalsRowCount="1" headerRowDxfId="161" dataDxfId="160" totalsRowDxfId="159">
  <autoFilter ref="A8:J38" xr:uid="{C29C2F2D-CBA3-4E0C-AD2F-A678943DAEBD}"/>
  <tableColumns count="10">
    <tableColumn id="1" xr3:uid="{54AA4D16-422C-4614-87C0-830E5AF26AA9}" name="Dzień" totalsRowLabel="Suma" dataDxfId="89" totalsRowDxfId="79"/>
    <tableColumn id="2" xr3:uid="{BC972601-330F-4D24-AC5F-44C49D13FE44}" name="Planowana praca przewozowa" totalsRowFunction="sum" dataDxfId="88" totalsRowDxfId="78" dataCellStyle="Dziesiętny"/>
    <tableColumn id="3" xr3:uid="{2B4116D7-C6B3-413D-AC36-F05DEFFB843D}" name="Wzkm zlecone dodatkowo" totalsRowFunction="sum" dataDxfId="87" totalsRowDxfId="77" dataCellStyle="Dziesiętny"/>
    <tableColumn id="4" xr3:uid="{5C3C4C8E-CA90-42B5-9BCE-BD28EC150F04}" name="Wzkm niewykonane" totalsRowFunction="sum" dataDxfId="86" totalsRowDxfId="76" dataCellStyle="Dziesiętny"/>
    <tableColumn id="5" xr3:uid="{AB2C13DF-02AC-4324-A0D8-EF5AEA175D57}" name="Wzkm wykonane łącznie" totalsRowFunction="sum" dataDxfId="85" totalsRowDxfId="75" dataCellStyle="Dziesiętny">
      <calculatedColumnFormula>Tabela1345678910[[#This Row],[Planowana praca przewozowa]]+Tabela1345678910[[#This Row],[Wzkm zlecone dodatkowo]]-Tabela1345678910[[#This Row],[Wzkm niewykonane]]</calculatedColumnFormula>
    </tableColumn>
    <tableColumn id="6" xr3:uid="{A6DBF672-4B59-44B8-868E-7A83485CCE79}" name="Stawka za wzkm" dataDxfId="84" totalsRowDxfId="74" dataCellStyle="Walutowy"/>
    <tableColumn id="7" xr3:uid="{39C0D582-F4CA-4C67-96E8-2558369443E3}" name="Kary i potrącenia" totalsRowFunction="sum" dataDxfId="83" totalsRowDxfId="73" dataCellStyle="Walutowy"/>
    <tableColumn id="8" xr3:uid="{453D7AE2-BBE9-4447-B759-CBB805C3B8D4}" name="Kwota netto wynagrodzenia" totalsRowFunction="sum" dataDxfId="82" totalsRowDxfId="72" dataCellStyle="Walutowy">
      <calculatedColumnFormula>Tabela1345678910[[#This Row],[Planowana praca przewozowa]]*Tabela1345678910[[#This Row],[Stawka za wzkm]]</calculatedColumnFormula>
    </tableColumn>
    <tableColumn id="9" xr3:uid="{41E37A75-5352-4FDF-BC48-FAFF58DEF1AA}" name="VAT 8%" totalsRowFunction="sum" dataDxfId="81" totalsRowDxfId="71" dataCellStyle="Walutowy">
      <calculatedColumnFormula>Tabela1345678910[[#This Row],[Kwota netto wynagrodzenia]]*0.08</calculatedColumnFormula>
    </tableColumn>
    <tableColumn id="10" xr3:uid="{DB379D07-734F-46E7-8115-71D44DCA305F}" name="Wynagrodzenie brutto" totalsRowFunction="sum" dataDxfId="80" totalsRowDxfId="70" dataCellStyle="Walutowy">
      <calculatedColumnFormula>Tabela1345678910[[#This Row],[Kwota netto wynagrodzenia]]+Tabela1345678910[[#This Row],[VAT 8%]]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1DA75-2145-45D3-8525-FC5F60809978}">
  <sheetPr>
    <pageSetUpPr fitToPage="1"/>
  </sheetPr>
  <dimension ref="A1:K40"/>
  <sheetViews>
    <sheetView tabSelected="1" zoomScaleNormal="100" workbookViewId="0">
      <selection activeCell="D3" sqref="D3"/>
    </sheetView>
  </sheetViews>
  <sheetFormatPr defaultRowHeight="14.4" x14ac:dyDescent="0.3"/>
  <cols>
    <col min="1" max="1" width="11.77734375" style="8" customWidth="1"/>
    <col min="2" max="7" width="12.77734375" customWidth="1"/>
    <col min="8" max="8" width="15.77734375" customWidth="1"/>
    <col min="9" max="9" width="12.77734375" customWidth="1"/>
    <col min="10" max="10" width="15.77734375" customWidth="1"/>
  </cols>
  <sheetData>
    <row r="1" spans="1:11" ht="21.6" customHeight="1" x14ac:dyDescent="0.3">
      <c r="A1" s="9" t="s">
        <v>0</v>
      </c>
      <c r="B1" t="s">
        <v>3</v>
      </c>
      <c r="H1" s="15" t="s">
        <v>16</v>
      </c>
      <c r="I1" s="15"/>
    </row>
    <row r="2" spans="1:11" ht="21.6" customHeight="1" x14ac:dyDescent="0.3">
      <c r="A2" s="9" t="s">
        <v>1</v>
      </c>
      <c r="B2" t="s">
        <v>3</v>
      </c>
      <c r="H2" s="15"/>
      <c r="I2" s="15"/>
    </row>
    <row r="3" spans="1:11" ht="21.6" customHeight="1" x14ac:dyDescent="0.3">
      <c r="A3" s="9" t="s">
        <v>2</v>
      </c>
      <c r="B3" t="s">
        <v>4</v>
      </c>
      <c r="H3" s="15"/>
      <c r="I3" s="15"/>
    </row>
    <row r="4" spans="1:11" x14ac:dyDescent="0.3">
      <c r="H4" s="15"/>
      <c r="I4" s="15"/>
    </row>
    <row r="5" spans="1:11" ht="19.8" customHeight="1" x14ac:dyDescent="0.3">
      <c r="H5" s="10"/>
      <c r="I5" s="10"/>
    </row>
    <row r="6" spans="1:11" ht="53.4" customHeight="1" x14ac:dyDescent="0.3">
      <c r="A6" s="14" t="s">
        <v>17</v>
      </c>
      <c r="B6" s="14"/>
      <c r="C6" s="14"/>
      <c r="D6" s="14"/>
      <c r="E6" s="14"/>
      <c r="F6" s="14"/>
      <c r="G6" s="14"/>
      <c r="H6" s="14"/>
      <c r="I6" s="14"/>
      <c r="J6" s="14"/>
    </row>
    <row r="8" spans="1:11" ht="45.6" customHeight="1" x14ac:dyDescent="0.3">
      <c r="A8" s="2" t="s">
        <v>5</v>
      </c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" t="s">
        <v>12</v>
      </c>
      <c r="I8" s="2" t="s">
        <v>13</v>
      </c>
      <c r="J8" s="11" t="s">
        <v>14</v>
      </c>
      <c r="K8" s="1"/>
    </row>
    <row r="9" spans="1:11" s="6" customFormat="1" ht="18" customHeight="1" x14ac:dyDescent="0.3">
      <c r="A9" s="7">
        <v>45717</v>
      </c>
      <c r="B9" s="4">
        <v>103.32000000000001</v>
      </c>
      <c r="C9" s="4"/>
      <c r="D9" s="4"/>
      <c r="E9" s="4">
        <f>Tabela1[[#This Row],[Planowana praca przewozowa]]+Tabela1[[#This Row],[Wzkm zlecone dodatkowo]]-Tabela1[[#This Row],[Wzkm niewykonane]]</f>
        <v>103.32000000000001</v>
      </c>
      <c r="F9" s="5"/>
      <c r="G9" s="5"/>
      <c r="H9" s="5">
        <f>Tabela1[[#This Row],[Planowana praca przewozowa]]*Tabela1[[#This Row],[Stawka za wzkm]]</f>
        <v>0</v>
      </c>
      <c r="I9" s="5">
        <f>Tabela1[[#This Row],[Kwota netto wynagrodzenia]]*0.08</f>
        <v>0</v>
      </c>
      <c r="J9" s="5">
        <f>Tabela1[[#This Row],[Kwota netto wynagrodzenia]]+Tabela1[[#This Row],[VAT 8%]]</f>
        <v>0</v>
      </c>
    </row>
    <row r="10" spans="1:11" s="6" customFormat="1" ht="18" customHeight="1" x14ac:dyDescent="0.3">
      <c r="A10" s="7">
        <v>45718</v>
      </c>
      <c r="B10" s="4">
        <v>0</v>
      </c>
      <c r="C10" s="4"/>
      <c r="D10" s="4"/>
      <c r="E10" s="4">
        <f>Tabela1[[#This Row],[Planowana praca przewozowa]]+Tabela1[[#This Row],[Wzkm zlecone dodatkowo]]-Tabela1[[#This Row],[Wzkm niewykonane]]</f>
        <v>0</v>
      </c>
      <c r="F10" s="5"/>
      <c r="G10" s="5"/>
      <c r="H10" s="5">
        <f>Tabela1[[#This Row],[Planowana praca przewozowa]]*Tabela1[[#This Row],[Stawka za wzkm]]</f>
        <v>0</v>
      </c>
      <c r="I10" s="5">
        <f>Tabela1[[#This Row],[Kwota netto wynagrodzenia]]*0.08</f>
        <v>0</v>
      </c>
      <c r="J10" s="5">
        <f>Tabela1[[#This Row],[Kwota netto wynagrodzenia]]+Tabela1[[#This Row],[VAT 8%]]</f>
        <v>0</v>
      </c>
    </row>
    <row r="11" spans="1:11" s="6" customFormat="1" ht="18" customHeight="1" x14ac:dyDescent="0.3">
      <c r="A11" s="7">
        <v>45719</v>
      </c>
      <c r="B11" s="4">
        <v>362.64</v>
      </c>
      <c r="C11" s="4"/>
      <c r="D11" s="4"/>
      <c r="E11" s="4">
        <f>Tabela1[[#This Row],[Planowana praca przewozowa]]+Tabela1[[#This Row],[Wzkm zlecone dodatkowo]]-Tabela1[[#This Row],[Wzkm niewykonane]]</f>
        <v>362.64</v>
      </c>
      <c r="F11" s="5"/>
      <c r="G11" s="5"/>
      <c r="H11" s="5">
        <f>Tabela1[[#This Row],[Planowana praca przewozowa]]*Tabela1[[#This Row],[Stawka za wzkm]]</f>
        <v>0</v>
      </c>
      <c r="I11" s="5">
        <f>Tabela1[[#This Row],[Kwota netto wynagrodzenia]]*0.08</f>
        <v>0</v>
      </c>
      <c r="J11" s="5">
        <f>Tabela1[[#This Row],[Kwota netto wynagrodzenia]]+Tabela1[[#This Row],[VAT 8%]]</f>
        <v>0</v>
      </c>
    </row>
    <row r="12" spans="1:11" s="6" customFormat="1" ht="18" customHeight="1" x14ac:dyDescent="0.3">
      <c r="A12" s="7">
        <v>45720</v>
      </c>
      <c r="B12" s="4">
        <v>362.64</v>
      </c>
      <c r="C12" s="4"/>
      <c r="D12" s="4"/>
      <c r="E12" s="4">
        <f>Tabela1[[#This Row],[Planowana praca przewozowa]]+Tabela1[[#This Row],[Wzkm zlecone dodatkowo]]-Tabela1[[#This Row],[Wzkm niewykonane]]</f>
        <v>362.64</v>
      </c>
      <c r="F12" s="5"/>
      <c r="G12" s="5"/>
      <c r="H12" s="5">
        <f>Tabela1[[#This Row],[Planowana praca przewozowa]]*Tabela1[[#This Row],[Stawka za wzkm]]</f>
        <v>0</v>
      </c>
      <c r="I12" s="5">
        <f>Tabela1[[#This Row],[Kwota netto wynagrodzenia]]*0.08</f>
        <v>0</v>
      </c>
      <c r="J12" s="5">
        <f>Tabela1[[#This Row],[Kwota netto wynagrodzenia]]+Tabela1[[#This Row],[VAT 8%]]</f>
        <v>0</v>
      </c>
    </row>
    <row r="13" spans="1:11" s="6" customFormat="1" ht="18" customHeight="1" x14ac:dyDescent="0.3">
      <c r="A13" s="7">
        <v>45721</v>
      </c>
      <c r="B13" s="4">
        <v>362.64</v>
      </c>
      <c r="C13" s="4"/>
      <c r="D13" s="4"/>
      <c r="E13" s="4">
        <f>Tabela1[[#This Row],[Planowana praca przewozowa]]+Tabela1[[#This Row],[Wzkm zlecone dodatkowo]]-Tabela1[[#This Row],[Wzkm niewykonane]]</f>
        <v>362.64</v>
      </c>
      <c r="F13" s="5"/>
      <c r="G13" s="5"/>
      <c r="H13" s="5">
        <f>Tabela1[[#This Row],[Planowana praca przewozowa]]*Tabela1[[#This Row],[Stawka za wzkm]]</f>
        <v>0</v>
      </c>
      <c r="I13" s="5">
        <f>Tabela1[[#This Row],[Kwota netto wynagrodzenia]]*0.08</f>
        <v>0</v>
      </c>
      <c r="J13" s="5">
        <f>Tabela1[[#This Row],[Kwota netto wynagrodzenia]]+Tabela1[[#This Row],[VAT 8%]]</f>
        <v>0</v>
      </c>
    </row>
    <row r="14" spans="1:11" s="6" customFormat="1" ht="18" customHeight="1" x14ac:dyDescent="0.3">
      <c r="A14" s="7">
        <v>45722</v>
      </c>
      <c r="B14" s="4">
        <v>362.64</v>
      </c>
      <c r="C14" s="4"/>
      <c r="D14" s="4"/>
      <c r="E14" s="4">
        <f>Tabela1[[#This Row],[Planowana praca przewozowa]]+Tabela1[[#This Row],[Wzkm zlecone dodatkowo]]-Tabela1[[#This Row],[Wzkm niewykonane]]</f>
        <v>362.64</v>
      </c>
      <c r="F14" s="5"/>
      <c r="G14" s="5"/>
      <c r="H14" s="5">
        <f>Tabela1[[#This Row],[Planowana praca przewozowa]]*Tabela1[[#This Row],[Stawka za wzkm]]</f>
        <v>0</v>
      </c>
      <c r="I14" s="5">
        <f>Tabela1[[#This Row],[Kwota netto wynagrodzenia]]*0.08</f>
        <v>0</v>
      </c>
      <c r="J14" s="5">
        <f>Tabela1[[#This Row],[Kwota netto wynagrodzenia]]+Tabela1[[#This Row],[VAT 8%]]</f>
        <v>0</v>
      </c>
    </row>
    <row r="15" spans="1:11" s="6" customFormat="1" ht="18" customHeight="1" x14ac:dyDescent="0.3">
      <c r="A15" s="7">
        <v>45723</v>
      </c>
      <c r="B15" s="4">
        <v>362.64</v>
      </c>
      <c r="C15" s="4"/>
      <c r="D15" s="4"/>
      <c r="E15" s="4">
        <f>Tabela1[[#This Row],[Planowana praca przewozowa]]+Tabela1[[#This Row],[Wzkm zlecone dodatkowo]]-Tabela1[[#This Row],[Wzkm niewykonane]]</f>
        <v>362.64</v>
      </c>
      <c r="F15" s="5"/>
      <c r="G15" s="5"/>
      <c r="H15" s="5">
        <f>Tabela1[[#This Row],[Planowana praca przewozowa]]*Tabela1[[#This Row],[Stawka za wzkm]]</f>
        <v>0</v>
      </c>
      <c r="I15" s="5">
        <f>Tabela1[[#This Row],[Kwota netto wynagrodzenia]]*0.08</f>
        <v>0</v>
      </c>
      <c r="J15" s="5">
        <f>Tabela1[[#This Row],[Kwota netto wynagrodzenia]]+Tabela1[[#This Row],[VAT 8%]]</f>
        <v>0</v>
      </c>
    </row>
    <row r="16" spans="1:11" s="6" customFormat="1" ht="18" customHeight="1" x14ac:dyDescent="0.3">
      <c r="A16" s="7">
        <v>45724</v>
      </c>
      <c r="B16" s="4">
        <v>103.32000000000001</v>
      </c>
      <c r="C16" s="4"/>
      <c r="D16" s="4"/>
      <c r="E16" s="4">
        <f>Tabela1[[#This Row],[Planowana praca przewozowa]]+Tabela1[[#This Row],[Wzkm zlecone dodatkowo]]-Tabela1[[#This Row],[Wzkm niewykonane]]</f>
        <v>103.32000000000001</v>
      </c>
      <c r="F16" s="5"/>
      <c r="G16" s="5"/>
      <c r="H16" s="5">
        <f>Tabela1[[#This Row],[Planowana praca przewozowa]]*Tabela1[[#This Row],[Stawka za wzkm]]</f>
        <v>0</v>
      </c>
      <c r="I16" s="5">
        <f>Tabela1[[#This Row],[Kwota netto wynagrodzenia]]*0.08</f>
        <v>0</v>
      </c>
      <c r="J16" s="5">
        <f>Tabela1[[#This Row],[Kwota netto wynagrodzenia]]+Tabela1[[#This Row],[VAT 8%]]</f>
        <v>0</v>
      </c>
    </row>
    <row r="17" spans="1:10" s="6" customFormat="1" ht="18" customHeight="1" x14ac:dyDescent="0.3">
      <c r="A17" s="7">
        <v>45725</v>
      </c>
      <c r="B17" s="4">
        <v>0</v>
      </c>
      <c r="C17" s="4"/>
      <c r="D17" s="4"/>
      <c r="E17" s="4">
        <f>Tabela1[[#This Row],[Planowana praca przewozowa]]+Tabela1[[#This Row],[Wzkm zlecone dodatkowo]]-Tabela1[[#This Row],[Wzkm niewykonane]]</f>
        <v>0</v>
      </c>
      <c r="F17" s="5"/>
      <c r="G17" s="5"/>
      <c r="H17" s="5">
        <f>Tabela1[[#This Row],[Planowana praca przewozowa]]*Tabela1[[#This Row],[Stawka za wzkm]]</f>
        <v>0</v>
      </c>
      <c r="I17" s="5">
        <f>Tabela1[[#This Row],[Kwota netto wynagrodzenia]]*0.08</f>
        <v>0</v>
      </c>
      <c r="J17" s="5">
        <f>Tabela1[[#This Row],[Kwota netto wynagrodzenia]]+Tabela1[[#This Row],[VAT 8%]]</f>
        <v>0</v>
      </c>
    </row>
    <row r="18" spans="1:10" s="6" customFormat="1" ht="18" customHeight="1" x14ac:dyDescent="0.3">
      <c r="A18" s="7">
        <v>45726</v>
      </c>
      <c r="B18" s="4">
        <v>362.64</v>
      </c>
      <c r="C18" s="4"/>
      <c r="D18" s="4"/>
      <c r="E18" s="4">
        <f>Tabela1[[#This Row],[Planowana praca przewozowa]]+Tabela1[[#This Row],[Wzkm zlecone dodatkowo]]-Tabela1[[#This Row],[Wzkm niewykonane]]</f>
        <v>362.64</v>
      </c>
      <c r="F18" s="5"/>
      <c r="G18" s="5"/>
      <c r="H18" s="5">
        <f>Tabela1[[#This Row],[Planowana praca przewozowa]]*Tabela1[[#This Row],[Stawka za wzkm]]</f>
        <v>0</v>
      </c>
      <c r="I18" s="5">
        <f>Tabela1[[#This Row],[Kwota netto wynagrodzenia]]*0.08</f>
        <v>0</v>
      </c>
      <c r="J18" s="5">
        <f>Tabela1[[#This Row],[Kwota netto wynagrodzenia]]+Tabela1[[#This Row],[VAT 8%]]</f>
        <v>0</v>
      </c>
    </row>
    <row r="19" spans="1:10" s="6" customFormat="1" ht="18" customHeight="1" x14ac:dyDescent="0.3">
      <c r="A19" s="7">
        <v>45727</v>
      </c>
      <c r="B19" s="4">
        <v>362.64</v>
      </c>
      <c r="C19" s="4"/>
      <c r="D19" s="4"/>
      <c r="E19" s="4">
        <f>Tabela1[[#This Row],[Planowana praca przewozowa]]+Tabela1[[#This Row],[Wzkm zlecone dodatkowo]]-Tabela1[[#This Row],[Wzkm niewykonane]]</f>
        <v>362.64</v>
      </c>
      <c r="F19" s="5"/>
      <c r="G19" s="5"/>
      <c r="H19" s="5">
        <f>Tabela1[[#This Row],[Planowana praca przewozowa]]*Tabela1[[#This Row],[Stawka za wzkm]]</f>
        <v>0</v>
      </c>
      <c r="I19" s="5">
        <f>Tabela1[[#This Row],[Kwota netto wynagrodzenia]]*0.08</f>
        <v>0</v>
      </c>
      <c r="J19" s="5">
        <f>Tabela1[[#This Row],[Kwota netto wynagrodzenia]]+Tabela1[[#This Row],[VAT 8%]]</f>
        <v>0</v>
      </c>
    </row>
    <row r="20" spans="1:10" s="6" customFormat="1" ht="18" customHeight="1" x14ac:dyDescent="0.3">
      <c r="A20" s="7">
        <v>45728</v>
      </c>
      <c r="B20" s="4">
        <v>362.64</v>
      </c>
      <c r="C20" s="4"/>
      <c r="D20" s="4"/>
      <c r="E20" s="4">
        <f>Tabela1[[#This Row],[Planowana praca przewozowa]]+Tabela1[[#This Row],[Wzkm zlecone dodatkowo]]-Tabela1[[#This Row],[Wzkm niewykonane]]</f>
        <v>362.64</v>
      </c>
      <c r="F20" s="5"/>
      <c r="G20" s="5"/>
      <c r="H20" s="5">
        <f>Tabela1[[#This Row],[Planowana praca przewozowa]]*Tabela1[[#This Row],[Stawka za wzkm]]</f>
        <v>0</v>
      </c>
      <c r="I20" s="5">
        <f>Tabela1[[#This Row],[Kwota netto wynagrodzenia]]*0.08</f>
        <v>0</v>
      </c>
      <c r="J20" s="5">
        <f>Tabela1[[#This Row],[Kwota netto wynagrodzenia]]+Tabela1[[#This Row],[VAT 8%]]</f>
        <v>0</v>
      </c>
    </row>
    <row r="21" spans="1:10" s="6" customFormat="1" ht="18" customHeight="1" x14ac:dyDescent="0.3">
      <c r="A21" s="7">
        <v>45729</v>
      </c>
      <c r="B21" s="4">
        <v>362.64</v>
      </c>
      <c r="C21" s="4"/>
      <c r="D21" s="4"/>
      <c r="E21" s="4">
        <f>Tabela1[[#This Row],[Planowana praca przewozowa]]+Tabela1[[#This Row],[Wzkm zlecone dodatkowo]]-Tabela1[[#This Row],[Wzkm niewykonane]]</f>
        <v>362.64</v>
      </c>
      <c r="F21" s="5"/>
      <c r="G21" s="5"/>
      <c r="H21" s="5">
        <f>Tabela1[[#This Row],[Planowana praca przewozowa]]*Tabela1[[#This Row],[Stawka za wzkm]]</f>
        <v>0</v>
      </c>
      <c r="I21" s="5">
        <f>Tabela1[[#This Row],[Kwota netto wynagrodzenia]]*0.08</f>
        <v>0</v>
      </c>
      <c r="J21" s="5">
        <f>Tabela1[[#This Row],[Kwota netto wynagrodzenia]]+Tabela1[[#This Row],[VAT 8%]]</f>
        <v>0</v>
      </c>
    </row>
    <row r="22" spans="1:10" s="6" customFormat="1" ht="18" customHeight="1" x14ac:dyDescent="0.3">
      <c r="A22" s="7">
        <v>45730</v>
      </c>
      <c r="B22" s="4">
        <v>362.64</v>
      </c>
      <c r="C22" s="4"/>
      <c r="D22" s="4"/>
      <c r="E22" s="4">
        <f>Tabela1[[#This Row],[Planowana praca przewozowa]]+Tabela1[[#This Row],[Wzkm zlecone dodatkowo]]-Tabela1[[#This Row],[Wzkm niewykonane]]</f>
        <v>362.64</v>
      </c>
      <c r="F22" s="5"/>
      <c r="G22" s="5"/>
      <c r="H22" s="5">
        <f>Tabela1[[#This Row],[Planowana praca przewozowa]]*Tabela1[[#This Row],[Stawka za wzkm]]</f>
        <v>0</v>
      </c>
      <c r="I22" s="5">
        <f>Tabela1[[#This Row],[Kwota netto wynagrodzenia]]*0.08</f>
        <v>0</v>
      </c>
      <c r="J22" s="5">
        <f>Tabela1[[#This Row],[Kwota netto wynagrodzenia]]+Tabela1[[#This Row],[VAT 8%]]</f>
        <v>0</v>
      </c>
    </row>
    <row r="23" spans="1:10" s="6" customFormat="1" ht="18" customHeight="1" x14ac:dyDescent="0.3">
      <c r="A23" s="7">
        <v>45731</v>
      </c>
      <c r="B23" s="4">
        <v>103.32000000000001</v>
      </c>
      <c r="C23" s="4"/>
      <c r="D23" s="4"/>
      <c r="E23" s="4">
        <f>Tabela1[[#This Row],[Planowana praca przewozowa]]+Tabela1[[#This Row],[Wzkm zlecone dodatkowo]]-Tabela1[[#This Row],[Wzkm niewykonane]]</f>
        <v>103.32000000000001</v>
      </c>
      <c r="F23" s="5"/>
      <c r="G23" s="5"/>
      <c r="H23" s="5">
        <f>Tabela1[[#This Row],[Planowana praca przewozowa]]*Tabela1[[#This Row],[Stawka za wzkm]]</f>
        <v>0</v>
      </c>
      <c r="I23" s="5">
        <f>Tabela1[[#This Row],[Kwota netto wynagrodzenia]]*0.08</f>
        <v>0</v>
      </c>
      <c r="J23" s="5">
        <f>Tabela1[[#This Row],[Kwota netto wynagrodzenia]]+Tabela1[[#This Row],[VAT 8%]]</f>
        <v>0</v>
      </c>
    </row>
    <row r="24" spans="1:10" s="6" customFormat="1" ht="18" customHeight="1" x14ac:dyDescent="0.3">
      <c r="A24" s="7">
        <v>45732</v>
      </c>
      <c r="B24" s="4">
        <v>0</v>
      </c>
      <c r="C24" s="4"/>
      <c r="D24" s="4"/>
      <c r="E24" s="4">
        <f>Tabela1[[#This Row],[Planowana praca przewozowa]]+Tabela1[[#This Row],[Wzkm zlecone dodatkowo]]-Tabela1[[#This Row],[Wzkm niewykonane]]</f>
        <v>0</v>
      </c>
      <c r="F24" s="5"/>
      <c r="G24" s="5"/>
      <c r="H24" s="5">
        <f>Tabela1[[#This Row],[Planowana praca przewozowa]]*Tabela1[[#This Row],[Stawka za wzkm]]</f>
        <v>0</v>
      </c>
      <c r="I24" s="5">
        <f>Tabela1[[#This Row],[Kwota netto wynagrodzenia]]*0.08</f>
        <v>0</v>
      </c>
      <c r="J24" s="5">
        <f>Tabela1[[#This Row],[Kwota netto wynagrodzenia]]+Tabela1[[#This Row],[VAT 8%]]</f>
        <v>0</v>
      </c>
    </row>
    <row r="25" spans="1:10" s="6" customFormat="1" ht="18" customHeight="1" x14ac:dyDescent="0.3">
      <c r="A25" s="7">
        <v>45733</v>
      </c>
      <c r="B25" s="4">
        <v>362.64</v>
      </c>
      <c r="C25" s="4"/>
      <c r="D25" s="4"/>
      <c r="E25" s="4">
        <f>Tabela1[[#This Row],[Planowana praca przewozowa]]+Tabela1[[#This Row],[Wzkm zlecone dodatkowo]]-Tabela1[[#This Row],[Wzkm niewykonane]]</f>
        <v>362.64</v>
      </c>
      <c r="F25" s="5"/>
      <c r="G25" s="5"/>
      <c r="H25" s="5">
        <f>Tabela1[[#This Row],[Planowana praca przewozowa]]*Tabela1[[#This Row],[Stawka za wzkm]]</f>
        <v>0</v>
      </c>
      <c r="I25" s="5">
        <f>Tabela1[[#This Row],[Kwota netto wynagrodzenia]]*0.08</f>
        <v>0</v>
      </c>
      <c r="J25" s="5">
        <f>Tabela1[[#This Row],[Kwota netto wynagrodzenia]]+Tabela1[[#This Row],[VAT 8%]]</f>
        <v>0</v>
      </c>
    </row>
    <row r="26" spans="1:10" s="6" customFormat="1" ht="18" customHeight="1" x14ac:dyDescent="0.3">
      <c r="A26" s="7">
        <v>45734</v>
      </c>
      <c r="B26" s="4">
        <v>362.64</v>
      </c>
      <c r="C26" s="4"/>
      <c r="D26" s="4"/>
      <c r="E26" s="4">
        <f>Tabela1[[#This Row],[Planowana praca przewozowa]]+Tabela1[[#This Row],[Wzkm zlecone dodatkowo]]-Tabela1[[#This Row],[Wzkm niewykonane]]</f>
        <v>362.64</v>
      </c>
      <c r="F26" s="5"/>
      <c r="G26" s="5"/>
      <c r="H26" s="5">
        <f>Tabela1[[#This Row],[Planowana praca przewozowa]]*Tabela1[[#This Row],[Stawka za wzkm]]</f>
        <v>0</v>
      </c>
      <c r="I26" s="5">
        <f>Tabela1[[#This Row],[Kwota netto wynagrodzenia]]*0.08</f>
        <v>0</v>
      </c>
      <c r="J26" s="5">
        <f>Tabela1[[#This Row],[Kwota netto wynagrodzenia]]+Tabela1[[#This Row],[VAT 8%]]</f>
        <v>0</v>
      </c>
    </row>
    <row r="27" spans="1:10" s="6" customFormat="1" ht="18" customHeight="1" x14ac:dyDescent="0.3">
      <c r="A27" s="7">
        <v>45735</v>
      </c>
      <c r="B27" s="4">
        <v>362.64</v>
      </c>
      <c r="C27" s="4"/>
      <c r="D27" s="4"/>
      <c r="E27" s="4">
        <f>Tabela1[[#This Row],[Planowana praca przewozowa]]+Tabela1[[#This Row],[Wzkm zlecone dodatkowo]]-Tabela1[[#This Row],[Wzkm niewykonane]]</f>
        <v>362.64</v>
      </c>
      <c r="F27" s="5"/>
      <c r="G27" s="5"/>
      <c r="H27" s="5">
        <f>Tabela1[[#This Row],[Planowana praca przewozowa]]*Tabela1[[#This Row],[Stawka za wzkm]]</f>
        <v>0</v>
      </c>
      <c r="I27" s="5">
        <f>Tabela1[[#This Row],[Kwota netto wynagrodzenia]]*0.08</f>
        <v>0</v>
      </c>
      <c r="J27" s="5">
        <f>Tabela1[[#This Row],[Kwota netto wynagrodzenia]]+Tabela1[[#This Row],[VAT 8%]]</f>
        <v>0</v>
      </c>
    </row>
    <row r="28" spans="1:10" s="6" customFormat="1" ht="18" customHeight="1" x14ac:dyDescent="0.3">
      <c r="A28" s="7">
        <v>45736</v>
      </c>
      <c r="B28" s="4">
        <v>362.64</v>
      </c>
      <c r="C28" s="4"/>
      <c r="D28" s="4"/>
      <c r="E28" s="4">
        <f>Tabela1[[#This Row],[Planowana praca przewozowa]]+Tabela1[[#This Row],[Wzkm zlecone dodatkowo]]-Tabela1[[#This Row],[Wzkm niewykonane]]</f>
        <v>362.64</v>
      </c>
      <c r="F28" s="5"/>
      <c r="G28" s="5"/>
      <c r="H28" s="5">
        <f>Tabela1[[#This Row],[Planowana praca przewozowa]]*Tabela1[[#This Row],[Stawka za wzkm]]</f>
        <v>0</v>
      </c>
      <c r="I28" s="5">
        <f>Tabela1[[#This Row],[Kwota netto wynagrodzenia]]*0.08</f>
        <v>0</v>
      </c>
      <c r="J28" s="5">
        <f>Tabela1[[#This Row],[Kwota netto wynagrodzenia]]+Tabela1[[#This Row],[VAT 8%]]</f>
        <v>0</v>
      </c>
    </row>
    <row r="29" spans="1:10" s="6" customFormat="1" ht="18" customHeight="1" x14ac:dyDescent="0.3">
      <c r="A29" s="7">
        <v>45737</v>
      </c>
      <c r="B29" s="4">
        <v>362.64</v>
      </c>
      <c r="C29" s="4"/>
      <c r="D29" s="4"/>
      <c r="E29" s="4">
        <f>Tabela1[[#This Row],[Planowana praca przewozowa]]+Tabela1[[#This Row],[Wzkm zlecone dodatkowo]]-Tabela1[[#This Row],[Wzkm niewykonane]]</f>
        <v>362.64</v>
      </c>
      <c r="F29" s="5"/>
      <c r="G29" s="5"/>
      <c r="H29" s="5">
        <f>Tabela1[[#This Row],[Planowana praca przewozowa]]*Tabela1[[#This Row],[Stawka za wzkm]]</f>
        <v>0</v>
      </c>
      <c r="I29" s="5">
        <f>Tabela1[[#This Row],[Kwota netto wynagrodzenia]]*0.08</f>
        <v>0</v>
      </c>
      <c r="J29" s="5">
        <f>Tabela1[[#This Row],[Kwota netto wynagrodzenia]]+Tabela1[[#This Row],[VAT 8%]]</f>
        <v>0</v>
      </c>
    </row>
    <row r="30" spans="1:10" s="6" customFormat="1" ht="18" customHeight="1" x14ac:dyDescent="0.3">
      <c r="A30" s="7">
        <v>45738</v>
      </c>
      <c r="B30" s="4">
        <v>103.32000000000001</v>
      </c>
      <c r="C30" s="4"/>
      <c r="D30" s="4"/>
      <c r="E30" s="4">
        <f>Tabela1[[#This Row],[Planowana praca przewozowa]]+Tabela1[[#This Row],[Wzkm zlecone dodatkowo]]-Tabela1[[#This Row],[Wzkm niewykonane]]</f>
        <v>103.32000000000001</v>
      </c>
      <c r="F30" s="5"/>
      <c r="G30" s="5"/>
      <c r="H30" s="5">
        <f>Tabela1[[#This Row],[Planowana praca przewozowa]]*Tabela1[[#This Row],[Stawka za wzkm]]</f>
        <v>0</v>
      </c>
      <c r="I30" s="5">
        <f>Tabela1[[#This Row],[Kwota netto wynagrodzenia]]*0.08</f>
        <v>0</v>
      </c>
      <c r="J30" s="5">
        <f>Tabela1[[#This Row],[Kwota netto wynagrodzenia]]+Tabela1[[#This Row],[VAT 8%]]</f>
        <v>0</v>
      </c>
    </row>
    <row r="31" spans="1:10" s="6" customFormat="1" ht="18" customHeight="1" x14ac:dyDescent="0.3">
      <c r="A31" s="7">
        <v>45739</v>
      </c>
      <c r="B31" s="4">
        <v>0</v>
      </c>
      <c r="C31" s="4"/>
      <c r="D31" s="4"/>
      <c r="E31" s="4">
        <f>Tabela1[[#This Row],[Planowana praca przewozowa]]+Tabela1[[#This Row],[Wzkm zlecone dodatkowo]]-Tabela1[[#This Row],[Wzkm niewykonane]]</f>
        <v>0</v>
      </c>
      <c r="F31" s="5"/>
      <c r="G31" s="5"/>
      <c r="H31" s="5">
        <f>Tabela1[[#This Row],[Planowana praca przewozowa]]*Tabela1[[#This Row],[Stawka za wzkm]]</f>
        <v>0</v>
      </c>
      <c r="I31" s="5">
        <f>Tabela1[[#This Row],[Kwota netto wynagrodzenia]]*0.08</f>
        <v>0</v>
      </c>
      <c r="J31" s="5">
        <f>Tabela1[[#This Row],[Kwota netto wynagrodzenia]]+Tabela1[[#This Row],[VAT 8%]]</f>
        <v>0</v>
      </c>
    </row>
    <row r="32" spans="1:10" s="6" customFormat="1" ht="18" customHeight="1" x14ac:dyDescent="0.3">
      <c r="A32" s="7">
        <v>45740</v>
      </c>
      <c r="B32" s="4">
        <v>362.64</v>
      </c>
      <c r="C32" s="4"/>
      <c r="D32" s="4"/>
      <c r="E32" s="4">
        <f>Tabela1[[#This Row],[Planowana praca przewozowa]]+Tabela1[[#This Row],[Wzkm zlecone dodatkowo]]-Tabela1[[#This Row],[Wzkm niewykonane]]</f>
        <v>362.64</v>
      </c>
      <c r="F32" s="5"/>
      <c r="G32" s="5"/>
      <c r="H32" s="5">
        <f>Tabela1[[#This Row],[Planowana praca przewozowa]]*Tabela1[[#This Row],[Stawka za wzkm]]</f>
        <v>0</v>
      </c>
      <c r="I32" s="5">
        <f>Tabela1[[#This Row],[Kwota netto wynagrodzenia]]*0.08</f>
        <v>0</v>
      </c>
      <c r="J32" s="5">
        <f>Tabela1[[#This Row],[Kwota netto wynagrodzenia]]+Tabela1[[#This Row],[VAT 8%]]</f>
        <v>0</v>
      </c>
    </row>
    <row r="33" spans="1:10" s="6" customFormat="1" ht="18" customHeight="1" x14ac:dyDescent="0.3">
      <c r="A33" s="7">
        <v>45741</v>
      </c>
      <c r="B33" s="4">
        <v>362.64</v>
      </c>
      <c r="C33" s="4"/>
      <c r="D33" s="4"/>
      <c r="E33" s="4">
        <f>Tabela1[[#This Row],[Planowana praca przewozowa]]+Tabela1[[#This Row],[Wzkm zlecone dodatkowo]]-Tabela1[[#This Row],[Wzkm niewykonane]]</f>
        <v>362.64</v>
      </c>
      <c r="F33" s="5"/>
      <c r="G33" s="5"/>
      <c r="H33" s="5">
        <f>Tabela1[[#This Row],[Planowana praca przewozowa]]*Tabela1[[#This Row],[Stawka za wzkm]]</f>
        <v>0</v>
      </c>
      <c r="I33" s="5">
        <f>Tabela1[[#This Row],[Kwota netto wynagrodzenia]]*0.08</f>
        <v>0</v>
      </c>
      <c r="J33" s="5">
        <f>Tabela1[[#This Row],[Kwota netto wynagrodzenia]]+Tabela1[[#This Row],[VAT 8%]]</f>
        <v>0</v>
      </c>
    </row>
    <row r="34" spans="1:10" s="6" customFormat="1" ht="18" customHeight="1" x14ac:dyDescent="0.3">
      <c r="A34" s="7">
        <v>45742</v>
      </c>
      <c r="B34" s="4">
        <v>362.64</v>
      </c>
      <c r="C34" s="4"/>
      <c r="D34" s="4"/>
      <c r="E34" s="4">
        <f>Tabela1[[#This Row],[Planowana praca przewozowa]]+Tabela1[[#This Row],[Wzkm zlecone dodatkowo]]-Tabela1[[#This Row],[Wzkm niewykonane]]</f>
        <v>362.64</v>
      </c>
      <c r="F34" s="5"/>
      <c r="G34" s="5"/>
      <c r="H34" s="5">
        <f>Tabela1[[#This Row],[Planowana praca przewozowa]]*Tabela1[[#This Row],[Stawka za wzkm]]</f>
        <v>0</v>
      </c>
      <c r="I34" s="5">
        <f>Tabela1[[#This Row],[Kwota netto wynagrodzenia]]*0.08</f>
        <v>0</v>
      </c>
      <c r="J34" s="5">
        <f>Tabela1[[#This Row],[Kwota netto wynagrodzenia]]+Tabela1[[#This Row],[VAT 8%]]</f>
        <v>0</v>
      </c>
    </row>
    <row r="35" spans="1:10" s="6" customFormat="1" ht="18" customHeight="1" x14ac:dyDescent="0.3">
      <c r="A35" s="7">
        <v>45743</v>
      </c>
      <c r="B35" s="4">
        <v>362.64</v>
      </c>
      <c r="C35" s="4"/>
      <c r="D35" s="4"/>
      <c r="E35" s="4">
        <f>Tabela1[[#This Row],[Planowana praca przewozowa]]+Tabela1[[#This Row],[Wzkm zlecone dodatkowo]]-Tabela1[[#This Row],[Wzkm niewykonane]]</f>
        <v>362.64</v>
      </c>
      <c r="F35" s="5"/>
      <c r="G35" s="5"/>
      <c r="H35" s="5">
        <f>Tabela1[[#This Row],[Planowana praca przewozowa]]*Tabela1[[#This Row],[Stawka za wzkm]]</f>
        <v>0</v>
      </c>
      <c r="I35" s="5">
        <f>Tabela1[[#This Row],[Kwota netto wynagrodzenia]]*0.08</f>
        <v>0</v>
      </c>
      <c r="J35" s="5">
        <f>Tabela1[[#This Row],[Kwota netto wynagrodzenia]]+Tabela1[[#This Row],[VAT 8%]]</f>
        <v>0</v>
      </c>
    </row>
    <row r="36" spans="1:10" s="6" customFormat="1" ht="18" customHeight="1" x14ac:dyDescent="0.3">
      <c r="A36" s="7">
        <v>45744</v>
      </c>
      <c r="B36" s="4">
        <v>362.64</v>
      </c>
      <c r="C36" s="4"/>
      <c r="D36" s="4"/>
      <c r="E36" s="4">
        <f>Tabela1[[#This Row],[Planowana praca przewozowa]]+Tabela1[[#This Row],[Wzkm zlecone dodatkowo]]-Tabela1[[#This Row],[Wzkm niewykonane]]</f>
        <v>362.64</v>
      </c>
      <c r="F36" s="5"/>
      <c r="G36" s="5"/>
      <c r="H36" s="5">
        <f>Tabela1[[#This Row],[Planowana praca przewozowa]]*Tabela1[[#This Row],[Stawka za wzkm]]</f>
        <v>0</v>
      </c>
      <c r="I36" s="5">
        <f>Tabela1[[#This Row],[Kwota netto wynagrodzenia]]*0.08</f>
        <v>0</v>
      </c>
      <c r="J36" s="5">
        <f>Tabela1[[#This Row],[Kwota netto wynagrodzenia]]+Tabela1[[#This Row],[VAT 8%]]</f>
        <v>0</v>
      </c>
    </row>
    <row r="37" spans="1:10" s="6" customFormat="1" ht="18" customHeight="1" x14ac:dyDescent="0.3">
      <c r="A37" s="7">
        <v>45745</v>
      </c>
      <c r="B37" s="4">
        <v>103.32000000000001</v>
      </c>
      <c r="C37" s="4"/>
      <c r="D37" s="4"/>
      <c r="E37" s="4">
        <f>Tabela1[[#This Row],[Planowana praca przewozowa]]+Tabela1[[#This Row],[Wzkm zlecone dodatkowo]]-Tabela1[[#This Row],[Wzkm niewykonane]]</f>
        <v>103.32000000000001</v>
      </c>
      <c r="F37" s="5"/>
      <c r="G37" s="5"/>
      <c r="H37" s="5">
        <f>Tabela1[[#This Row],[Planowana praca przewozowa]]*Tabela1[[#This Row],[Stawka za wzkm]]</f>
        <v>0</v>
      </c>
      <c r="I37" s="5">
        <f>Tabela1[[#This Row],[Kwota netto wynagrodzenia]]*0.08</f>
        <v>0</v>
      </c>
      <c r="J37" s="5">
        <f>Tabela1[[#This Row],[Kwota netto wynagrodzenia]]+Tabela1[[#This Row],[VAT 8%]]</f>
        <v>0</v>
      </c>
    </row>
    <row r="38" spans="1:10" s="6" customFormat="1" ht="18" customHeight="1" x14ac:dyDescent="0.3">
      <c r="A38" s="7">
        <v>45746</v>
      </c>
      <c r="B38" s="4">
        <v>0</v>
      </c>
      <c r="C38" s="4"/>
      <c r="D38" s="4"/>
      <c r="E38" s="4">
        <f>Tabela1[[#This Row],[Planowana praca przewozowa]]+Tabela1[[#This Row],[Wzkm zlecone dodatkowo]]-Tabela1[[#This Row],[Wzkm niewykonane]]</f>
        <v>0</v>
      </c>
      <c r="F38" s="5"/>
      <c r="G38" s="5"/>
      <c r="H38" s="5">
        <f>Tabela1[[#This Row],[Planowana praca przewozowa]]*Tabela1[[#This Row],[Stawka za wzkm]]</f>
        <v>0</v>
      </c>
      <c r="I38" s="5">
        <f>Tabela1[[#This Row],[Kwota netto wynagrodzenia]]*0.08</f>
        <v>0</v>
      </c>
      <c r="J38" s="5">
        <f>Tabela1[[#This Row],[Kwota netto wynagrodzenia]]+Tabela1[[#This Row],[VAT 8%]]</f>
        <v>0</v>
      </c>
    </row>
    <row r="39" spans="1:10" s="6" customFormat="1" ht="18" customHeight="1" x14ac:dyDescent="0.3">
      <c r="A39" s="7">
        <v>45747</v>
      </c>
      <c r="B39" s="4">
        <v>362.64</v>
      </c>
      <c r="C39" s="4"/>
      <c r="D39" s="4"/>
      <c r="E39" s="4">
        <f>Tabela1[[#This Row],[Planowana praca przewozowa]]+Tabela1[[#This Row],[Wzkm zlecone dodatkowo]]-Tabela1[[#This Row],[Wzkm niewykonane]]</f>
        <v>362.64</v>
      </c>
      <c r="F39" s="5"/>
      <c r="G39" s="5"/>
      <c r="H39" s="5">
        <f>Tabela1[[#This Row],[Planowana praca przewozowa]]*Tabela1[[#This Row],[Stawka za wzkm]]</f>
        <v>0</v>
      </c>
      <c r="I39" s="5">
        <f>Tabela1[[#This Row],[Kwota netto wynagrodzenia]]*0.08</f>
        <v>0</v>
      </c>
      <c r="J39" s="5">
        <f>Tabela1[[#This Row],[Kwota netto wynagrodzenia]]+Tabela1[[#This Row],[VAT 8%]]</f>
        <v>0</v>
      </c>
    </row>
    <row r="40" spans="1:10" s="6" customFormat="1" ht="30" customHeight="1" x14ac:dyDescent="0.3">
      <c r="A40" s="3" t="s">
        <v>15</v>
      </c>
      <c r="B40" s="12">
        <f>SUBTOTAL(109,Tabela1[Planowana praca przewozowa])</f>
        <v>8132.0400000000018</v>
      </c>
      <c r="C40" s="12">
        <f>SUBTOTAL(109,Tabela1[Wzkm zlecone dodatkowo])</f>
        <v>0</v>
      </c>
      <c r="D40" s="12">
        <f>SUBTOTAL(109,Tabela1[Wzkm niewykonane])</f>
        <v>0</v>
      </c>
      <c r="E40" s="12">
        <f>SUBTOTAL(109,Tabela1[Wzkm wykonane łącznie])</f>
        <v>8132.0400000000018</v>
      </c>
      <c r="F40" s="13"/>
      <c r="G40" s="13">
        <f>SUBTOTAL(109,Tabela1[Kary i potrącenia])</f>
        <v>0</v>
      </c>
      <c r="H40" s="13">
        <f>SUBTOTAL(109,Tabela1[Kwota netto wynagrodzenia])</f>
        <v>0</v>
      </c>
      <c r="I40" s="13">
        <f>SUBTOTAL(109,Tabela1[VAT 8%])</f>
        <v>0</v>
      </c>
      <c r="J40" s="13">
        <f>SUBTOTAL(109,Tabela1[Wynagrodzenie brutto])</f>
        <v>0</v>
      </c>
    </row>
  </sheetData>
  <mergeCells count="2">
    <mergeCell ref="A6:J6"/>
    <mergeCell ref="H1:I4"/>
  </mergeCells>
  <pageMargins left="0.19685039370078741" right="0.19685039370078741" top="0.39370078740157483" bottom="0.39370078740157483" header="0" footer="0"/>
  <pageSetup paperSize="9" scale="75"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23226-2CDA-4875-9A34-842C95F2B715}">
  <sheetPr>
    <pageSetUpPr fitToPage="1"/>
  </sheetPr>
  <dimension ref="A1:K40"/>
  <sheetViews>
    <sheetView zoomScaleNormal="100" workbookViewId="0">
      <selection activeCell="B40" sqref="B40"/>
    </sheetView>
  </sheetViews>
  <sheetFormatPr defaultRowHeight="14.4" x14ac:dyDescent="0.3"/>
  <cols>
    <col min="1" max="1" width="11.77734375" style="8" customWidth="1"/>
    <col min="2" max="7" width="12.77734375" customWidth="1"/>
    <col min="8" max="8" width="15.77734375" customWidth="1"/>
    <col min="9" max="9" width="12.77734375" customWidth="1"/>
    <col min="10" max="10" width="15.77734375" customWidth="1"/>
  </cols>
  <sheetData>
    <row r="1" spans="1:11" ht="21.6" customHeight="1" x14ac:dyDescent="0.3">
      <c r="A1" s="9" t="s">
        <v>0</v>
      </c>
      <c r="B1" t="s">
        <v>3</v>
      </c>
      <c r="H1" s="15" t="s">
        <v>16</v>
      </c>
      <c r="I1" s="15"/>
    </row>
    <row r="2" spans="1:11" ht="21.6" customHeight="1" x14ac:dyDescent="0.3">
      <c r="A2" s="9" t="s">
        <v>1</v>
      </c>
      <c r="B2" t="s">
        <v>3</v>
      </c>
      <c r="H2" s="15"/>
      <c r="I2" s="15"/>
    </row>
    <row r="3" spans="1:11" ht="21.6" customHeight="1" x14ac:dyDescent="0.3">
      <c r="A3" s="9" t="s">
        <v>2</v>
      </c>
      <c r="B3" t="s">
        <v>4</v>
      </c>
      <c r="H3" s="15"/>
      <c r="I3" s="15"/>
    </row>
    <row r="4" spans="1:11" x14ac:dyDescent="0.3">
      <c r="H4" s="15"/>
      <c r="I4" s="15"/>
    </row>
    <row r="5" spans="1:11" ht="19.8" customHeight="1" x14ac:dyDescent="0.3">
      <c r="H5" s="10"/>
      <c r="I5" s="10"/>
    </row>
    <row r="6" spans="1:11" ht="53.4" customHeight="1" x14ac:dyDescent="0.3">
      <c r="A6" s="14" t="s">
        <v>20</v>
      </c>
      <c r="B6" s="14"/>
      <c r="C6" s="14"/>
      <c r="D6" s="14"/>
      <c r="E6" s="14"/>
      <c r="F6" s="14"/>
      <c r="G6" s="14"/>
      <c r="H6" s="14"/>
      <c r="I6" s="14"/>
      <c r="J6" s="14"/>
    </row>
    <row r="8" spans="1:11" ht="45.6" customHeight="1" x14ac:dyDescent="0.3">
      <c r="A8" s="2" t="s">
        <v>5</v>
      </c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" t="s">
        <v>12</v>
      </c>
      <c r="I8" s="2" t="s">
        <v>13</v>
      </c>
      <c r="J8" s="11" t="s">
        <v>14</v>
      </c>
      <c r="K8" s="1"/>
    </row>
    <row r="9" spans="1:11" s="6" customFormat="1" ht="18" customHeight="1" x14ac:dyDescent="0.3">
      <c r="A9" s="7">
        <v>45992</v>
      </c>
      <c r="B9" s="4">
        <v>362.64</v>
      </c>
      <c r="C9" s="4"/>
      <c r="D9" s="4"/>
      <c r="E9" s="4">
        <f>Tabela134567891011[[#This Row],[Planowana praca przewozowa]]+Tabela134567891011[[#This Row],[Wzkm zlecone dodatkowo]]-Tabela134567891011[[#This Row],[Wzkm niewykonane]]</f>
        <v>362.64</v>
      </c>
      <c r="F9" s="5"/>
      <c r="G9" s="5"/>
      <c r="H9" s="5">
        <f>Tabela134567891011[[#This Row],[Planowana praca przewozowa]]*Tabela134567891011[[#This Row],[Stawka za wzkm]]</f>
        <v>0</v>
      </c>
      <c r="I9" s="5">
        <f>Tabela134567891011[[#This Row],[Kwota netto wynagrodzenia]]*0.08</f>
        <v>0</v>
      </c>
      <c r="J9" s="5">
        <f>Tabela134567891011[[#This Row],[Kwota netto wynagrodzenia]]+Tabela134567891011[[#This Row],[VAT 8%]]</f>
        <v>0</v>
      </c>
    </row>
    <row r="10" spans="1:11" s="6" customFormat="1" ht="18" customHeight="1" x14ac:dyDescent="0.3">
      <c r="A10" s="7">
        <v>45993</v>
      </c>
      <c r="B10" s="4">
        <v>362.64</v>
      </c>
      <c r="C10" s="4"/>
      <c r="D10" s="4"/>
      <c r="E10" s="4">
        <f>Tabela134567891011[[#This Row],[Planowana praca przewozowa]]+Tabela134567891011[[#This Row],[Wzkm zlecone dodatkowo]]-Tabela134567891011[[#This Row],[Wzkm niewykonane]]</f>
        <v>362.64</v>
      </c>
      <c r="F10" s="5"/>
      <c r="G10" s="5"/>
      <c r="H10" s="5">
        <f>Tabela134567891011[[#This Row],[Planowana praca przewozowa]]*Tabela134567891011[[#This Row],[Stawka za wzkm]]</f>
        <v>0</v>
      </c>
      <c r="I10" s="5">
        <f>Tabela134567891011[[#This Row],[Kwota netto wynagrodzenia]]*0.08</f>
        <v>0</v>
      </c>
      <c r="J10" s="5">
        <f>Tabela134567891011[[#This Row],[Kwota netto wynagrodzenia]]+Tabela134567891011[[#This Row],[VAT 8%]]</f>
        <v>0</v>
      </c>
    </row>
    <row r="11" spans="1:11" s="6" customFormat="1" ht="18" customHeight="1" x14ac:dyDescent="0.3">
      <c r="A11" s="7">
        <v>45994</v>
      </c>
      <c r="B11" s="4">
        <v>362.64</v>
      </c>
      <c r="C11" s="4"/>
      <c r="D11" s="4"/>
      <c r="E11" s="4">
        <f>Tabela134567891011[[#This Row],[Planowana praca przewozowa]]+Tabela134567891011[[#This Row],[Wzkm zlecone dodatkowo]]-Tabela134567891011[[#This Row],[Wzkm niewykonane]]</f>
        <v>362.64</v>
      </c>
      <c r="F11" s="5"/>
      <c r="G11" s="5"/>
      <c r="H11" s="5">
        <f>Tabela134567891011[[#This Row],[Planowana praca przewozowa]]*Tabela134567891011[[#This Row],[Stawka za wzkm]]</f>
        <v>0</v>
      </c>
      <c r="I11" s="5">
        <f>Tabela134567891011[[#This Row],[Kwota netto wynagrodzenia]]*0.08</f>
        <v>0</v>
      </c>
      <c r="J11" s="5">
        <f>Tabela134567891011[[#This Row],[Kwota netto wynagrodzenia]]+Tabela134567891011[[#This Row],[VAT 8%]]</f>
        <v>0</v>
      </c>
    </row>
    <row r="12" spans="1:11" s="6" customFormat="1" ht="18" customHeight="1" x14ac:dyDescent="0.3">
      <c r="A12" s="7">
        <v>45995</v>
      </c>
      <c r="B12" s="4">
        <v>362.64</v>
      </c>
      <c r="C12" s="4"/>
      <c r="D12" s="4"/>
      <c r="E12" s="4">
        <f>Tabela134567891011[[#This Row],[Planowana praca przewozowa]]+Tabela134567891011[[#This Row],[Wzkm zlecone dodatkowo]]-Tabela134567891011[[#This Row],[Wzkm niewykonane]]</f>
        <v>362.64</v>
      </c>
      <c r="F12" s="5"/>
      <c r="G12" s="5"/>
      <c r="H12" s="5">
        <f>Tabela134567891011[[#This Row],[Planowana praca przewozowa]]*Tabela134567891011[[#This Row],[Stawka za wzkm]]</f>
        <v>0</v>
      </c>
      <c r="I12" s="5">
        <f>Tabela134567891011[[#This Row],[Kwota netto wynagrodzenia]]*0.08</f>
        <v>0</v>
      </c>
      <c r="J12" s="5">
        <f>Tabela134567891011[[#This Row],[Kwota netto wynagrodzenia]]+Tabela134567891011[[#This Row],[VAT 8%]]</f>
        <v>0</v>
      </c>
    </row>
    <row r="13" spans="1:11" s="6" customFormat="1" ht="18" customHeight="1" x14ac:dyDescent="0.3">
      <c r="A13" s="7">
        <v>45996</v>
      </c>
      <c r="B13" s="4">
        <v>362.64</v>
      </c>
      <c r="C13" s="4"/>
      <c r="D13" s="4"/>
      <c r="E13" s="4">
        <f>Tabela134567891011[[#This Row],[Planowana praca przewozowa]]+Tabela134567891011[[#This Row],[Wzkm zlecone dodatkowo]]-Tabela134567891011[[#This Row],[Wzkm niewykonane]]</f>
        <v>362.64</v>
      </c>
      <c r="F13" s="5"/>
      <c r="G13" s="5"/>
      <c r="H13" s="5">
        <f>Tabela134567891011[[#This Row],[Planowana praca przewozowa]]*Tabela134567891011[[#This Row],[Stawka za wzkm]]</f>
        <v>0</v>
      </c>
      <c r="I13" s="5">
        <f>Tabela134567891011[[#This Row],[Kwota netto wynagrodzenia]]*0.08</f>
        <v>0</v>
      </c>
      <c r="J13" s="5">
        <f>Tabela134567891011[[#This Row],[Kwota netto wynagrodzenia]]+Tabela134567891011[[#This Row],[VAT 8%]]</f>
        <v>0</v>
      </c>
    </row>
    <row r="14" spans="1:11" s="6" customFormat="1" ht="18" customHeight="1" x14ac:dyDescent="0.3">
      <c r="A14" s="7">
        <v>45997</v>
      </c>
      <c r="B14" s="4">
        <v>103.32000000000001</v>
      </c>
      <c r="C14" s="4"/>
      <c r="D14" s="4"/>
      <c r="E14" s="4">
        <f>Tabela134567891011[[#This Row],[Planowana praca przewozowa]]+Tabela134567891011[[#This Row],[Wzkm zlecone dodatkowo]]-Tabela134567891011[[#This Row],[Wzkm niewykonane]]</f>
        <v>103.32000000000001</v>
      </c>
      <c r="F14" s="5"/>
      <c r="G14" s="5"/>
      <c r="H14" s="5">
        <f>Tabela134567891011[[#This Row],[Planowana praca przewozowa]]*Tabela134567891011[[#This Row],[Stawka za wzkm]]</f>
        <v>0</v>
      </c>
      <c r="I14" s="5">
        <f>Tabela134567891011[[#This Row],[Kwota netto wynagrodzenia]]*0.08</f>
        <v>0</v>
      </c>
      <c r="J14" s="5">
        <f>Tabela134567891011[[#This Row],[Kwota netto wynagrodzenia]]+Tabela134567891011[[#This Row],[VAT 8%]]</f>
        <v>0</v>
      </c>
    </row>
    <row r="15" spans="1:11" s="6" customFormat="1" ht="18" customHeight="1" x14ac:dyDescent="0.3">
      <c r="A15" s="7">
        <v>45998</v>
      </c>
      <c r="B15" s="4">
        <v>0</v>
      </c>
      <c r="C15" s="4"/>
      <c r="D15" s="4"/>
      <c r="E15" s="4">
        <f>Tabela134567891011[[#This Row],[Planowana praca przewozowa]]+Tabela134567891011[[#This Row],[Wzkm zlecone dodatkowo]]-Tabela134567891011[[#This Row],[Wzkm niewykonane]]</f>
        <v>0</v>
      </c>
      <c r="F15" s="5"/>
      <c r="G15" s="5"/>
      <c r="H15" s="5">
        <f>Tabela134567891011[[#This Row],[Planowana praca przewozowa]]*Tabela134567891011[[#This Row],[Stawka za wzkm]]</f>
        <v>0</v>
      </c>
      <c r="I15" s="5">
        <f>Tabela134567891011[[#This Row],[Kwota netto wynagrodzenia]]*0.08</f>
        <v>0</v>
      </c>
      <c r="J15" s="5">
        <f>Tabela134567891011[[#This Row],[Kwota netto wynagrodzenia]]+Tabela134567891011[[#This Row],[VAT 8%]]</f>
        <v>0</v>
      </c>
    </row>
    <row r="16" spans="1:11" s="6" customFormat="1" ht="18" customHeight="1" x14ac:dyDescent="0.3">
      <c r="A16" s="7">
        <v>45999</v>
      </c>
      <c r="B16" s="4">
        <v>362.64</v>
      </c>
      <c r="C16" s="4"/>
      <c r="D16" s="4"/>
      <c r="E16" s="4">
        <f>Tabela134567891011[[#This Row],[Planowana praca przewozowa]]+Tabela134567891011[[#This Row],[Wzkm zlecone dodatkowo]]-Tabela134567891011[[#This Row],[Wzkm niewykonane]]</f>
        <v>362.64</v>
      </c>
      <c r="F16" s="5"/>
      <c r="G16" s="5"/>
      <c r="H16" s="5">
        <f>Tabela134567891011[[#This Row],[Planowana praca przewozowa]]*Tabela134567891011[[#This Row],[Stawka za wzkm]]</f>
        <v>0</v>
      </c>
      <c r="I16" s="5">
        <f>Tabela134567891011[[#This Row],[Kwota netto wynagrodzenia]]*0.08</f>
        <v>0</v>
      </c>
      <c r="J16" s="5">
        <f>Tabela134567891011[[#This Row],[Kwota netto wynagrodzenia]]+Tabela134567891011[[#This Row],[VAT 8%]]</f>
        <v>0</v>
      </c>
    </row>
    <row r="17" spans="1:10" s="6" customFormat="1" ht="18" customHeight="1" x14ac:dyDescent="0.3">
      <c r="A17" s="7">
        <v>46000</v>
      </c>
      <c r="B17" s="4">
        <v>362.64</v>
      </c>
      <c r="C17" s="4"/>
      <c r="D17" s="4"/>
      <c r="E17" s="4">
        <f>Tabela134567891011[[#This Row],[Planowana praca przewozowa]]+Tabela134567891011[[#This Row],[Wzkm zlecone dodatkowo]]-Tabela134567891011[[#This Row],[Wzkm niewykonane]]</f>
        <v>362.64</v>
      </c>
      <c r="F17" s="5"/>
      <c r="G17" s="5"/>
      <c r="H17" s="5">
        <f>Tabela134567891011[[#This Row],[Planowana praca przewozowa]]*Tabela134567891011[[#This Row],[Stawka za wzkm]]</f>
        <v>0</v>
      </c>
      <c r="I17" s="5">
        <f>Tabela134567891011[[#This Row],[Kwota netto wynagrodzenia]]*0.08</f>
        <v>0</v>
      </c>
      <c r="J17" s="5">
        <f>Tabela134567891011[[#This Row],[Kwota netto wynagrodzenia]]+Tabela134567891011[[#This Row],[VAT 8%]]</f>
        <v>0</v>
      </c>
    </row>
    <row r="18" spans="1:10" s="6" customFormat="1" ht="18" customHeight="1" x14ac:dyDescent="0.3">
      <c r="A18" s="7">
        <v>46001</v>
      </c>
      <c r="B18" s="4">
        <v>362.64</v>
      </c>
      <c r="C18" s="4"/>
      <c r="D18" s="4"/>
      <c r="E18" s="4">
        <f>Tabela134567891011[[#This Row],[Planowana praca przewozowa]]+Tabela134567891011[[#This Row],[Wzkm zlecone dodatkowo]]-Tabela134567891011[[#This Row],[Wzkm niewykonane]]</f>
        <v>362.64</v>
      </c>
      <c r="F18" s="5"/>
      <c r="G18" s="5"/>
      <c r="H18" s="5">
        <f>Tabela134567891011[[#This Row],[Planowana praca przewozowa]]*Tabela134567891011[[#This Row],[Stawka za wzkm]]</f>
        <v>0</v>
      </c>
      <c r="I18" s="5">
        <f>Tabela134567891011[[#This Row],[Kwota netto wynagrodzenia]]*0.08</f>
        <v>0</v>
      </c>
      <c r="J18" s="5">
        <f>Tabela134567891011[[#This Row],[Kwota netto wynagrodzenia]]+Tabela134567891011[[#This Row],[VAT 8%]]</f>
        <v>0</v>
      </c>
    </row>
    <row r="19" spans="1:10" s="6" customFormat="1" ht="18" customHeight="1" x14ac:dyDescent="0.3">
      <c r="A19" s="7">
        <v>46002</v>
      </c>
      <c r="B19" s="4">
        <v>362.64</v>
      </c>
      <c r="C19" s="4"/>
      <c r="D19" s="4"/>
      <c r="E19" s="4">
        <f>Tabela134567891011[[#This Row],[Planowana praca przewozowa]]+Tabela134567891011[[#This Row],[Wzkm zlecone dodatkowo]]-Tabela134567891011[[#This Row],[Wzkm niewykonane]]</f>
        <v>362.64</v>
      </c>
      <c r="F19" s="5"/>
      <c r="G19" s="5"/>
      <c r="H19" s="5">
        <f>Tabela134567891011[[#This Row],[Planowana praca przewozowa]]*Tabela134567891011[[#This Row],[Stawka za wzkm]]</f>
        <v>0</v>
      </c>
      <c r="I19" s="5">
        <f>Tabela134567891011[[#This Row],[Kwota netto wynagrodzenia]]*0.08</f>
        <v>0</v>
      </c>
      <c r="J19" s="5">
        <f>Tabela134567891011[[#This Row],[Kwota netto wynagrodzenia]]+Tabela134567891011[[#This Row],[VAT 8%]]</f>
        <v>0</v>
      </c>
    </row>
    <row r="20" spans="1:10" s="6" customFormat="1" ht="18" customHeight="1" x14ac:dyDescent="0.3">
      <c r="A20" s="7">
        <v>46003</v>
      </c>
      <c r="B20" s="4">
        <v>362.64</v>
      </c>
      <c r="C20" s="4"/>
      <c r="D20" s="4"/>
      <c r="E20" s="4">
        <f>Tabela134567891011[[#This Row],[Planowana praca przewozowa]]+Tabela134567891011[[#This Row],[Wzkm zlecone dodatkowo]]-Tabela134567891011[[#This Row],[Wzkm niewykonane]]</f>
        <v>362.64</v>
      </c>
      <c r="F20" s="5"/>
      <c r="G20" s="5"/>
      <c r="H20" s="5">
        <f>Tabela134567891011[[#This Row],[Planowana praca przewozowa]]*Tabela134567891011[[#This Row],[Stawka za wzkm]]</f>
        <v>0</v>
      </c>
      <c r="I20" s="5">
        <f>Tabela134567891011[[#This Row],[Kwota netto wynagrodzenia]]*0.08</f>
        <v>0</v>
      </c>
      <c r="J20" s="5">
        <f>Tabela134567891011[[#This Row],[Kwota netto wynagrodzenia]]+Tabela134567891011[[#This Row],[VAT 8%]]</f>
        <v>0</v>
      </c>
    </row>
    <row r="21" spans="1:10" s="6" customFormat="1" ht="18" customHeight="1" x14ac:dyDescent="0.3">
      <c r="A21" s="7">
        <v>46004</v>
      </c>
      <c r="B21" s="4">
        <v>103.32000000000001</v>
      </c>
      <c r="C21" s="4"/>
      <c r="D21" s="4"/>
      <c r="E21" s="4">
        <f>Tabela134567891011[[#This Row],[Planowana praca przewozowa]]+Tabela134567891011[[#This Row],[Wzkm zlecone dodatkowo]]-Tabela134567891011[[#This Row],[Wzkm niewykonane]]</f>
        <v>103.32000000000001</v>
      </c>
      <c r="F21" s="5"/>
      <c r="G21" s="5"/>
      <c r="H21" s="5">
        <f>Tabela134567891011[[#This Row],[Planowana praca przewozowa]]*Tabela134567891011[[#This Row],[Stawka za wzkm]]</f>
        <v>0</v>
      </c>
      <c r="I21" s="5">
        <f>Tabela134567891011[[#This Row],[Kwota netto wynagrodzenia]]*0.08</f>
        <v>0</v>
      </c>
      <c r="J21" s="5">
        <f>Tabela134567891011[[#This Row],[Kwota netto wynagrodzenia]]+Tabela134567891011[[#This Row],[VAT 8%]]</f>
        <v>0</v>
      </c>
    </row>
    <row r="22" spans="1:10" s="6" customFormat="1" ht="18" customHeight="1" x14ac:dyDescent="0.3">
      <c r="A22" s="7">
        <v>46005</v>
      </c>
      <c r="B22" s="4">
        <v>0</v>
      </c>
      <c r="C22" s="4"/>
      <c r="D22" s="4"/>
      <c r="E22" s="4">
        <f>Tabela134567891011[[#This Row],[Planowana praca przewozowa]]+Tabela134567891011[[#This Row],[Wzkm zlecone dodatkowo]]-Tabela134567891011[[#This Row],[Wzkm niewykonane]]</f>
        <v>0</v>
      </c>
      <c r="F22" s="5"/>
      <c r="G22" s="5"/>
      <c r="H22" s="5">
        <f>Tabela134567891011[[#This Row],[Planowana praca przewozowa]]*Tabela134567891011[[#This Row],[Stawka za wzkm]]</f>
        <v>0</v>
      </c>
      <c r="I22" s="5">
        <f>Tabela134567891011[[#This Row],[Kwota netto wynagrodzenia]]*0.08</f>
        <v>0</v>
      </c>
      <c r="J22" s="5">
        <f>Tabela134567891011[[#This Row],[Kwota netto wynagrodzenia]]+Tabela134567891011[[#This Row],[VAT 8%]]</f>
        <v>0</v>
      </c>
    </row>
    <row r="23" spans="1:10" s="6" customFormat="1" ht="18" customHeight="1" x14ac:dyDescent="0.3">
      <c r="A23" s="7">
        <v>46006</v>
      </c>
      <c r="B23" s="4">
        <v>362.64</v>
      </c>
      <c r="C23" s="4"/>
      <c r="D23" s="4"/>
      <c r="E23" s="4">
        <f>Tabela134567891011[[#This Row],[Planowana praca przewozowa]]+Tabela134567891011[[#This Row],[Wzkm zlecone dodatkowo]]-Tabela134567891011[[#This Row],[Wzkm niewykonane]]</f>
        <v>362.64</v>
      </c>
      <c r="F23" s="5"/>
      <c r="G23" s="5"/>
      <c r="H23" s="5">
        <f>Tabela134567891011[[#This Row],[Planowana praca przewozowa]]*Tabela134567891011[[#This Row],[Stawka za wzkm]]</f>
        <v>0</v>
      </c>
      <c r="I23" s="5">
        <f>Tabela134567891011[[#This Row],[Kwota netto wynagrodzenia]]*0.08</f>
        <v>0</v>
      </c>
      <c r="J23" s="5">
        <f>Tabela134567891011[[#This Row],[Kwota netto wynagrodzenia]]+Tabela134567891011[[#This Row],[VAT 8%]]</f>
        <v>0</v>
      </c>
    </row>
    <row r="24" spans="1:10" s="6" customFormat="1" ht="18" customHeight="1" x14ac:dyDescent="0.3">
      <c r="A24" s="7">
        <v>46007</v>
      </c>
      <c r="B24" s="4">
        <v>362.64</v>
      </c>
      <c r="C24" s="4"/>
      <c r="D24" s="4"/>
      <c r="E24" s="4">
        <f>Tabela134567891011[[#This Row],[Planowana praca przewozowa]]+Tabela134567891011[[#This Row],[Wzkm zlecone dodatkowo]]-Tabela134567891011[[#This Row],[Wzkm niewykonane]]</f>
        <v>362.64</v>
      </c>
      <c r="F24" s="5"/>
      <c r="G24" s="5"/>
      <c r="H24" s="5">
        <f>Tabela134567891011[[#This Row],[Planowana praca przewozowa]]*Tabela134567891011[[#This Row],[Stawka za wzkm]]</f>
        <v>0</v>
      </c>
      <c r="I24" s="5">
        <f>Tabela134567891011[[#This Row],[Kwota netto wynagrodzenia]]*0.08</f>
        <v>0</v>
      </c>
      <c r="J24" s="5">
        <f>Tabela134567891011[[#This Row],[Kwota netto wynagrodzenia]]+Tabela134567891011[[#This Row],[VAT 8%]]</f>
        <v>0</v>
      </c>
    </row>
    <row r="25" spans="1:10" s="6" customFormat="1" ht="18" customHeight="1" x14ac:dyDescent="0.3">
      <c r="A25" s="7">
        <v>46008</v>
      </c>
      <c r="B25" s="4">
        <v>362.64</v>
      </c>
      <c r="C25" s="4"/>
      <c r="D25" s="4"/>
      <c r="E25" s="4">
        <f>Tabela134567891011[[#This Row],[Planowana praca przewozowa]]+Tabela134567891011[[#This Row],[Wzkm zlecone dodatkowo]]-Tabela134567891011[[#This Row],[Wzkm niewykonane]]</f>
        <v>362.64</v>
      </c>
      <c r="F25" s="5"/>
      <c r="G25" s="5"/>
      <c r="H25" s="5">
        <f>Tabela134567891011[[#This Row],[Planowana praca przewozowa]]*Tabela134567891011[[#This Row],[Stawka za wzkm]]</f>
        <v>0</v>
      </c>
      <c r="I25" s="5">
        <f>Tabela134567891011[[#This Row],[Kwota netto wynagrodzenia]]*0.08</f>
        <v>0</v>
      </c>
      <c r="J25" s="5">
        <f>Tabela134567891011[[#This Row],[Kwota netto wynagrodzenia]]+Tabela134567891011[[#This Row],[VAT 8%]]</f>
        <v>0</v>
      </c>
    </row>
    <row r="26" spans="1:10" s="6" customFormat="1" ht="18" customHeight="1" x14ac:dyDescent="0.3">
      <c r="A26" s="7">
        <v>46009</v>
      </c>
      <c r="B26" s="4">
        <v>362.64</v>
      </c>
      <c r="C26" s="4"/>
      <c r="D26" s="4"/>
      <c r="E26" s="4">
        <f>Tabela134567891011[[#This Row],[Planowana praca przewozowa]]+Tabela134567891011[[#This Row],[Wzkm zlecone dodatkowo]]-Tabela134567891011[[#This Row],[Wzkm niewykonane]]</f>
        <v>362.64</v>
      </c>
      <c r="F26" s="5"/>
      <c r="G26" s="5"/>
      <c r="H26" s="5">
        <f>Tabela134567891011[[#This Row],[Planowana praca przewozowa]]*Tabela134567891011[[#This Row],[Stawka za wzkm]]</f>
        <v>0</v>
      </c>
      <c r="I26" s="5">
        <f>Tabela134567891011[[#This Row],[Kwota netto wynagrodzenia]]*0.08</f>
        <v>0</v>
      </c>
      <c r="J26" s="5">
        <f>Tabela134567891011[[#This Row],[Kwota netto wynagrodzenia]]+Tabela134567891011[[#This Row],[VAT 8%]]</f>
        <v>0</v>
      </c>
    </row>
    <row r="27" spans="1:10" s="6" customFormat="1" ht="18" customHeight="1" x14ac:dyDescent="0.3">
      <c r="A27" s="7">
        <v>46010</v>
      </c>
      <c r="B27" s="4">
        <v>362.64</v>
      </c>
      <c r="C27" s="4"/>
      <c r="D27" s="4"/>
      <c r="E27" s="4">
        <f>Tabela134567891011[[#This Row],[Planowana praca przewozowa]]+Tabela134567891011[[#This Row],[Wzkm zlecone dodatkowo]]-Tabela134567891011[[#This Row],[Wzkm niewykonane]]</f>
        <v>362.64</v>
      </c>
      <c r="F27" s="5"/>
      <c r="G27" s="5"/>
      <c r="H27" s="5">
        <f>Tabela134567891011[[#This Row],[Planowana praca przewozowa]]*Tabela134567891011[[#This Row],[Stawka za wzkm]]</f>
        <v>0</v>
      </c>
      <c r="I27" s="5">
        <f>Tabela134567891011[[#This Row],[Kwota netto wynagrodzenia]]*0.08</f>
        <v>0</v>
      </c>
      <c r="J27" s="5">
        <f>Tabela134567891011[[#This Row],[Kwota netto wynagrodzenia]]+Tabela134567891011[[#This Row],[VAT 8%]]</f>
        <v>0</v>
      </c>
    </row>
    <row r="28" spans="1:10" s="6" customFormat="1" ht="18" customHeight="1" x14ac:dyDescent="0.3">
      <c r="A28" s="7">
        <v>46011</v>
      </c>
      <c r="B28" s="4">
        <v>103.32000000000001</v>
      </c>
      <c r="C28" s="4"/>
      <c r="D28" s="4"/>
      <c r="E28" s="4">
        <f>Tabela134567891011[[#This Row],[Planowana praca przewozowa]]+Tabela134567891011[[#This Row],[Wzkm zlecone dodatkowo]]-Tabela134567891011[[#This Row],[Wzkm niewykonane]]</f>
        <v>103.32000000000001</v>
      </c>
      <c r="F28" s="5"/>
      <c r="G28" s="5"/>
      <c r="H28" s="5">
        <f>Tabela134567891011[[#This Row],[Planowana praca przewozowa]]*Tabela134567891011[[#This Row],[Stawka za wzkm]]</f>
        <v>0</v>
      </c>
      <c r="I28" s="5">
        <f>Tabela134567891011[[#This Row],[Kwota netto wynagrodzenia]]*0.08</f>
        <v>0</v>
      </c>
      <c r="J28" s="5">
        <f>Tabela134567891011[[#This Row],[Kwota netto wynagrodzenia]]+Tabela134567891011[[#This Row],[VAT 8%]]</f>
        <v>0</v>
      </c>
    </row>
    <row r="29" spans="1:10" s="6" customFormat="1" ht="18" customHeight="1" x14ac:dyDescent="0.3">
      <c r="A29" s="7">
        <v>46012</v>
      </c>
      <c r="B29" s="4">
        <v>0</v>
      </c>
      <c r="C29" s="4"/>
      <c r="D29" s="4"/>
      <c r="E29" s="4">
        <f>Tabela134567891011[[#This Row],[Planowana praca przewozowa]]+Tabela134567891011[[#This Row],[Wzkm zlecone dodatkowo]]-Tabela134567891011[[#This Row],[Wzkm niewykonane]]</f>
        <v>0</v>
      </c>
      <c r="F29" s="5"/>
      <c r="G29" s="5"/>
      <c r="H29" s="5">
        <f>Tabela134567891011[[#This Row],[Planowana praca przewozowa]]*Tabela134567891011[[#This Row],[Stawka za wzkm]]</f>
        <v>0</v>
      </c>
      <c r="I29" s="5">
        <f>Tabela134567891011[[#This Row],[Kwota netto wynagrodzenia]]*0.08</f>
        <v>0</v>
      </c>
      <c r="J29" s="5">
        <f>Tabela134567891011[[#This Row],[Kwota netto wynagrodzenia]]+Tabela134567891011[[#This Row],[VAT 8%]]</f>
        <v>0</v>
      </c>
    </row>
    <row r="30" spans="1:10" s="6" customFormat="1" ht="18" customHeight="1" x14ac:dyDescent="0.3">
      <c r="A30" s="7">
        <v>46013</v>
      </c>
      <c r="B30" s="4">
        <v>270.08</v>
      </c>
      <c r="C30" s="4"/>
      <c r="D30" s="4"/>
      <c r="E30" s="4">
        <f>Tabela134567891011[[#This Row],[Planowana praca przewozowa]]+Tabela134567891011[[#This Row],[Wzkm zlecone dodatkowo]]-Tabela134567891011[[#This Row],[Wzkm niewykonane]]</f>
        <v>270.08</v>
      </c>
      <c r="F30" s="5"/>
      <c r="G30" s="5"/>
      <c r="H30" s="5">
        <f>Tabela134567891011[[#This Row],[Planowana praca przewozowa]]*Tabela134567891011[[#This Row],[Stawka za wzkm]]</f>
        <v>0</v>
      </c>
      <c r="I30" s="5">
        <f>Tabela134567891011[[#This Row],[Kwota netto wynagrodzenia]]*0.08</f>
        <v>0</v>
      </c>
      <c r="J30" s="5">
        <f>Tabela134567891011[[#This Row],[Kwota netto wynagrodzenia]]+Tabela134567891011[[#This Row],[VAT 8%]]</f>
        <v>0</v>
      </c>
    </row>
    <row r="31" spans="1:10" s="6" customFormat="1" ht="18" customHeight="1" x14ac:dyDescent="0.3">
      <c r="A31" s="7">
        <v>46014</v>
      </c>
      <c r="B31" s="4">
        <v>270.08</v>
      </c>
      <c r="C31" s="4"/>
      <c r="D31" s="4"/>
      <c r="E31" s="4">
        <f>Tabela134567891011[[#This Row],[Planowana praca przewozowa]]+Tabela134567891011[[#This Row],[Wzkm zlecone dodatkowo]]-Tabela134567891011[[#This Row],[Wzkm niewykonane]]</f>
        <v>270.08</v>
      </c>
      <c r="F31" s="5"/>
      <c r="G31" s="5"/>
      <c r="H31" s="5">
        <f>Tabela134567891011[[#This Row],[Planowana praca przewozowa]]*Tabela134567891011[[#This Row],[Stawka za wzkm]]</f>
        <v>0</v>
      </c>
      <c r="I31" s="5">
        <f>Tabela134567891011[[#This Row],[Kwota netto wynagrodzenia]]*0.08</f>
        <v>0</v>
      </c>
      <c r="J31" s="5">
        <f>Tabela134567891011[[#This Row],[Kwota netto wynagrodzenia]]+Tabela134567891011[[#This Row],[VAT 8%]]</f>
        <v>0</v>
      </c>
    </row>
    <row r="32" spans="1:10" s="6" customFormat="1" ht="18" customHeight="1" x14ac:dyDescent="0.3">
      <c r="A32" s="7">
        <v>46015</v>
      </c>
      <c r="B32" s="4">
        <v>0</v>
      </c>
      <c r="C32" s="4"/>
      <c r="D32" s="4"/>
      <c r="E32" s="4">
        <f>Tabela134567891011[[#This Row],[Planowana praca przewozowa]]+Tabela134567891011[[#This Row],[Wzkm zlecone dodatkowo]]-Tabela134567891011[[#This Row],[Wzkm niewykonane]]</f>
        <v>0</v>
      </c>
      <c r="F32" s="5"/>
      <c r="G32" s="5"/>
      <c r="H32" s="5">
        <f>Tabela134567891011[[#This Row],[Planowana praca przewozowa]]*Tabela134567891011[[#This Row],[Stawka za wzkm]]</f>
        <v>0</v>
      </c>
      <c r="I32" s="5">
        <f>Tabela134567891011[[#This Row],[Kwota netto wynagrodzenia]]*0.08</f>
        <v>0</v>
      </c>
      <c r="J32" s="5">
        <f>Tabela134567891011[[#This Row],[Kwota netto wynagrodzenia]]+Tabela134567891011[[#This Row],[VAT 8%]]</f>
        <v>0</v>
      </c>
    </row>
    <row r="33" spans="1:10" s="6" customFormat="1" ht="18" customHeight="1" x14ac:dyDescent="0.3">
      <c r="A33" s="7">
        <v>46016</v>
      </c>
      <c r="B33" s="4">
        <v>0</v>
      </c>
      <c r="C33" s="4"/>
      <c r="D33" s="4"/>
      <c r="E33" s="4">
        <f>Tabela134567891011[[#This Row],[Planowana praca przewozowa]]+Tabela134567891011[[#This Row],[Wzkm zlecone dodatkowo]]-Tabela134567891011[[#This Row],[Wzkm niewykonane]]</f>
        <v>0</v>
      </c>
      <c r="F33" s="5"/>
      <c r="G33" s="5"/>
      <c r="H33" s="5">
        <f>Tabela134567891011[[#This Row],[Planowana praca przewozowa]]*Tabela134567891011[[#This Row],[Stawka za wzkm]]</f>
        <v>0</v>
      </c>
      <c r="I33" s="5">
        <f>Tabela134567891011[[#This Row],[Kwota netto wynagrodzenia]]*0.08</f>
        <v>0</v>
      </c>
      <c r="J33" s="5">
        <f>Tabela134567891011[[#This Row],[Kwota netto wynagrodzenia]]+Tabela134567891011[[#This Row],[VAT 8%]]</f>
        <v>0</v>
      </c>
    </row>
    <row r="34" spans="1:10" s="6" customFormat="1" ht="18" customHeight="1" x14ac:dyDescent="0.3">
      <c r="A34" s="7">
        <v>46017</v>
      </c>
      <c r="B34" s="4">
        <v>0</v>
      </c>
      <c r="C34" s="4"/>
      <c r="D34" s="4"/>
      <c r="E34" s="4">
        <f>Tabela134567891011[[#This Row],[Planowana praca przewozowa]]+Tabela134567891011[[#This Row],[Wzkm zlecone dodatkowo]]-Tabela134567891011[[#This Row],[Wzkm niewykonane]]</f>
        <v>0</v>
      </c>
      <c r="F34" s="5"/>
      <c r="G34" s="5"/>
      <c r="H34" s="5">
        <f>Tabela134567891011[[#This Row],[Planowana praca przewozowa]]*Tabela134567891011[[#This Row],[Stawka za wzkm]]</f>
        <v>0</v>
      </c>
      <c r="I34" s="5">
        <f>Tabela134567891011[[#This Row],[Kwota netto wynagrodzenia]]*0.08</f>
        <v>0</v>
      </c>
      <c r="J34" s="5">
        <f>Tabela134567891011[[#This Row],[Kwota netto wynagrodzenia]]+Tabela134567891011[[#This Row],[VAT 8%]]</f>
        <v>0</v>
      </c>
    </row>
    <row r="35" spans="1:10" s="6" customFormat="1" ht="18" customHeight="1" x14ac:dyDescent="0.3">
      <c r="A35" s="7">
        <v>46018</v>
      </c>
      <c r="B35" s="4">
        <v>103.32000000000001</v>
      </c>
      <c r="C35" s="4"/>
      <c r="D35" s="4"/>
      <c r="E35" s="4">
        <f>Tabela134567891011[[#This Row],[Planowana praca przewozowa]]+Tabela134567891011[[#This Row],[Wzkm zlecone dodatkowo]]-Tabela134567891011[[#This Row],[Wzkm niewykonane]]</f>
        <v>103.32000000000001</v>
      </c>
      <c r="F35" s="5"/>
      <c r="G35" s="5"/>
      <c r="H35" s="5">
        <f>Tabela134567891011[[#This Row],[Planowana praca przewozowa]]*Tabela134567891011[[#This Row],[Stawka za wzkm]]</f>
        <v>0</v>
      </c>
      <c r="I35" s="5">
        <f>Tabela134567891011[[#This Row],[Kwota netto wynagrodzenia]]*0.08</f>
        <v>0</v>
      </c>
      <c r="J35" s="5">
        <f>Tabela134567891011[[#This Row],[Kwota netto wynagrodzenia]]+Tabela134567891011[[#This Row],[VAT 8%]]</f>
        <v>0</v>
      </c>
    </row>
    <row r="36" spans="1:10" s="6" customFormat="1" ht="18" customHeight="1" x14ac:dyDescent="0.3">
      <c r="A36" s="7">
        <v>46019</v>
      </c>
      <c r="B36" s="4">
        <v>0</v>
      </c>
      <c r="C36" s="4"/>
      <c r="D36" s="4"/>
      <c r="E36" s="4">
        <f>Tabela134567891011[[#This Row],[Planowana praca przewozowa]]+Tabela134567891011[[#This Row],[Wzkm zlecone dodatkowo]]-Tabela134567891011[[#This Row],[Wzkm niewykonane]]</f>
        <v>0</v>
      </c>
      <c r="F36" s="5"/>
      <c r="G36" s="5"/>
      <c r="H36" s="5">
        <f>Tabela134567891011[[#This Row],[Planowana praca przewozowa]]*Tabela134567891011[[#This Row],[Stawka za wzkm]]</f>
        <v>0</v>
      </c>
      <c r="I36" s="5">
        <f>Tabela134567891011[[#This Row],[Kwota netto wynagrodzenia]]*0.08</f>
        <v>0</v>
      </c>
      <c r="J36" s="5">
        <f>Tabela134567891011[[#This Row],[Kwota netto wynagrodzenia]]+Tabela134567891011[[#This Row],[VAT 8%]]</f>
        <v>0</v>
      </c>
    </row>
    <row r="37" spans="1:10" s="6" customFormat="1" ht="18" customHeight="1" x14ac:dyDescent="0.3">
      <c r="A37" s="7">
        <v>46020</v>
      </c>
      <c r="B37" s="4">
        <v>270.08</v>
      </c>
      <c r="C37" s="4"/>
      <c r="D37" s="4"/>
      <c r="E37" s="4">
        <f>Tabela134567891011[[#This Row],[Planowana praca przewozowa]]+Tabela134567891011[[#This Row],[Wzkm zlecone dodatkowo]]-Tabela134567891011[[#This Row],[Wzkm niewykonane]]</f>
        <v>270.08</v>
      </c>
      <c r="F37" s="5"/>
      <c r="G37" s="5"/>
      <c r="H37" s="5">
        <f>Tabela134567891011[[#This Row],[Planowana praca przewozowa]]*Tabela134567891011[[#This Row],[Stawka za wzkm]]</f>
        <v>0</v>
      </c>
      <c r="I37" s="5">
        <f>Tabela134567891011[[#This Row],[Kwota netto wynagrodzenia]]*0.08</f>
        <v>0</v>
      </c>
      <c r="J37" s="5">
        <f>Tabela134567891011[[#This Row],[Kwota netto wynagrodzenia]]+Tabela134567891011[[#This Row],[VAT 8%]]</f>
        <v>0</v>
      </c>
    </row>
    <row r="38" spans="1:10" s="6" customFormat="1" ht="18" customHeight="1" x14ac:dyDescent="0.3">
      <c r="A38" s="7">
        <v>46021</v>
      </c>
      <c r="B38" s="4">
        <v>270.08</v>
      </c>
      <c r="C38" s="4"/>
      <c r="D38" s="4"/>
      <c r="E38" s="4">
        <f>Tabela134567891011[[#This Row],[Planowana praca przewozowa]]+Tabela134567891011[[#This Row],[Wzkm zlecone dodatkowo]]-Tabela134567891011[[#This Row],[Wzkm niewykonane]]</f>
        <v>270.08</v>
      </c>
      <c r="F38" s="5"/>
      <c r="G38" s="5"/>
      <c r="H38" s="5">
        <f>Tabela134567891011[[#This Row],[Planowana praca przewozowa]]*Tabela134567891011[[#This Row],[Stawka za wzkm]]</f>
        <v>0</v>
      </c>
      <c r="I38" s="5">
        <f>Tabela134567891011[[#This Row],[Kwota netto wynagrodzenia]]*0.08</f>
        <v>0</v>
      </c>
      <c r="J38" s="5">
        <f>Tabela134567891011[[#This Row],[Kwota netto wynagrodzenia]]+Tabela134567891011[[#This Row],[VAT 8%]]</f>
        <v>0</v>
      </c>
    </row>
    <row r="39" spans="1:10" s="6" customFormat="1" ht="18" customHeight="1" x14ac:dyDescent="0.3">
      <c r="A39" s="7">
        <v>46022</v>
      </c>
      <c r="B39" s="4">
        <v>103.32000000000001</v>
      </c>
      <c r="C39" s="4"/>
      <c r="D39" s="4"/>
      <c r="E39" s="4">
        <f>Tabela134567891011[[#This Row],[Planowana praca przewozowa]]+Tabela134567891011[[#This Row],[Wzkm zlecone dodatkowo]]-Tabela134567891011[[#This Row],[Wzkm niewykonane]]</f>
        <v>103.32000000000001</v>
      </c>
      <c r="F39" s="5"/>
      <c r="G39" s="5"/>
      <c r="H39" s="5">
        <f>Tabela134567891011[[#This Row],[Planowana praca przewozowa]]*Tabela134567891011[[#This Row],[Stawka za wzkm]]</f>
        <v>0</v>
      </c>
      <c r="I39" s="5">
        <f>Tabela134567891011[[#This Row],[Kwota netto wynagrodzenia]]*0.08</f>
        <v>0</v>
      </c>
      <c r="J39" s="5">
        <f>Tabela134567891011[[#This Row],[Kwota netto wynagrodzenia]]+Tabela134567891011[[#This Row],[VAT 8%]]</f>
        <v>0</v>
      </c>
    </row>
    <row r="40" spans="1:10" s="6" customFormat="1" ht="30" customHeight="1" x14ac:dyDescent="0.3">
      <c r="A40" s="3" t="s">
        <v>15</v>
      </c>
      <c r="B40" s="12">
        <f>SUBTOTAL(109,Tabela134567891011[Planowana praca przewozowa])</f>
        <v>7036.5199999999995</v>
      </c>
      <c r="C40" s="12">
        <f>SUBTOTAL(109,Tabela134567891011[Wzkm zlecone dodatkowo])</f>
        <v>0</v>
      </c>
      <c r="D40" s="12">
        <f>SUBTOTAL(109,Tabela134567891011[Wzkm niewykonane])</f>
        <v>0</v>
      </c>
      <c r="E40" s="12">
        <f>SUBTOTAL(109,Tabela134567891011[Wzkm wykonane łącznie])</f>
        <v>7036.5199999999995</v>
      </c>
      <c r="F40" s="13"/>
      <c r="G40" s="13">
        <f>SUBTOTAL(109,Tabela134567891011[Kary i potrącenia])</f>
        <v>0</v>
      </c>
      <c r="H40" s="13">
        <f>SUBTOTAL(109,Tabela134567891011[Kwota netto wynagrodzenia])</f>
        <v>0</v>
      </c>
      <c r="I40" s="13">
        <f>SUBTOTAL(109,Tabela134567891011[VAT 8%])</f>
        <v>0</v>
      </c>
      <c r="J40" s="13">
        <f>SUBTOTAL(109,Tabela134567891011[Wynagrodzenie brutto])</f>
        <v>0</v>
      </c>
    </row>
  </sheetData>
  <mergeCells count="2">
    <mergeCell ref="H1:I4"/>
    <mergeCell ref="A6:J6"/>
  </mergeCells>
  <pageMargins left="0.19685039370078741" right="0.19685039370078741" top="0.39370078740157483" bottom="0.39370078740157483" header="0" footer="0"/>
  <pageSetup paperSize="9" scale="75"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0AA0D-FD51-4003-B5EB-80814733A308}">
  <sheetPr>
    <pageSetUpPr fitToPage="1"/>
  </sheetPr>
  <dimension ref="A1:K40"/>
  <sheetViews>
    <sheetView zoomScaleNormal="100" workbookViewId="0">
      <selection activeCell="E33" sqref="E33"/>
    </sheetView>
  </sheetViews>
  <sheetFormatPr defaultRowHeight="14.4" x14ac:dyDescent="0.3"/>
  <cols>
    <col min="1" max="1" width="11.77734375" style="8" customWidth="1"/>
    <col min="2" max="7" width="12.77734375" customWidth="1"/>
    <col min="8" max="8" width="15.77734375" customWidth="1"/>
    <col min="9" max="9" width="12.77734375" customWidth="1"/>
    <col min="10" max="10" width="15.77734375" customWidth="1"/>
  </cols>
  <sheetData>
    <row r="1" spans="1:11" ht="21.6" customHeight="1" x14ac:dyDescent="0.3">
      <c r="A1" s="9" t="s">
        <v>0</v>
      </c>
      <c r="B1" t="s">
        <v>3</v>
      </c>
      <c r="H1" s="15" t="s">
        <v>16</v>
      </c>
      <c r="I1" s="15"/>
    </row>
    <row r="2" spans="1:11" ht="21.6" customHeight="1" x14ac:dyDescent="0.3">
      <c r="A2" s="9" t="s">
        <v>1</v>
      </c>
      <c r="B2" t="s">
        <v>3</v>
      </c>
      <c r="H2" s="15"/>
      <c r="I2" s="15"/>
    </row>
    <row r="3" spans="1:11" ht="21.6" customHeight="1" x14ac:dyDescent="0.3">
      <c r="A3" s="9" t="s">
        <v>2</v>
      </c>
      <c r="B3" t="s">
        <v>4</v>
      </c>
      <c r="H3" s="15"/>
      <c r="I3" s="15"/>
    </row>
    <row r="4" spans="1:11" x14ac:dyDescent="0.3">
      <c r="H4" s="15"/>
      <c r="I4" s="15"/>
    </row>
    <row r="5" spans="1:11" ht="19.8" customHeight="1" x14ac:dyDescent="0.3">
      <c r="H5" s="10"/>
      <c r="I5" s="10"/>
    </row>
    <row r="6" spans="1:11" ht="53.4" customHeight="1" x14ac:dyDescent="0.3">
      <c r="A6" s="14" t="s">
        <v>19</v>
      </c>
      <c r="B6" s="14"/>
      <c r="C6" s="14"/>
      <c r="D6" s="14"/>
      <c r="E6" s="14"/>
      <c r="F6" s="14"/>
      <c r="G6" s="14"/>
      <c r="H6" s="14"/>
      <c r="I6" s="14"/>
      <c r="J6" s="14"/>
    </row>
    <row r="8" spans="1:11" ht="45.6" customHeight="1" x14ac:dyDescent="0.3">
      <c r="A8" s="2" t="s">
        <v>5</v>
      </c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" t="s">
        <v>12</v>
      </c>
      <c r="I8" s="2" t="s">
        <v>13</v>
      </c>
      <c r="J8" s="11" t="s">
        <v>14</v>
      </c>
      <c r="K8" s="1"/>
    </row>
    <row r="9" spans="1:11" s="6" customFormat="1" ht="18" customHeight="1" x14ac:dyDescent="0.3">
      <c r="A9" s="7">
        <v>46023</v>
      </c>
      <c r="B9" s="4">
        <v>0</v>
      </c>
      <c r="C9" s="4"/>
      <c r="D9" s="4"/>
      <c r="E9" s="4">
        <f>Tabela13456789101112[[#This Row],[Planowana praca przewozowa]]+Tabela13456789101112[[#This Row],[Wzkm zlecone dodatkowo]]-Tabela13456789101112[[#This Row],[Wzkm niewykonane]]</f>
        <v>0</v>
      </c>
      <c r="F9" s="5"/>
      <c r="G9" s="5"/>
      <c r="H9" s="5">
        <f>Tabela13456789101112[[#This Row],[Planowana praca przewozowa]]*Tabela13456789101112[[#This Row],[Stawka za wzkm]]</f>
        <v>0</v>
      </c>
      <c r="I9" s="5">
        <f>Tabela13456789101112[[#This Row],[Kwota netto wynagrodzenia]]*0.08</f>
        <v>0</v>
      </c>
      <c r="J9" s="5">
        <f>Tabela13456789101112[[#This Row],[Kwota netto wynagrodzenia]]+Tabela13456789101112[[#This Row],[VAT 8%]]</f>
        <v>0</v>
      </c>
    </row>
    <row r="10" spans="1:11" s="6" customFormat="1" ht="18" customHeight="1" x14ac:dyDescent="0.3">
      <c r="A10" s="7">
        <v>46024</v>
      </c>
      <c r="B10" s="4">
        <v>270.08</v>
      </c>
      <c r="C10" s="4"/>
      <c r="D10" s="4"/>
      <c r="E10" s="4">
        <f>Tabela13456789101112[[#This Row],[Planowana praca przewozowa]]+Tabela13456789101112[[#This Row],[Wzkm zlecone dodatkowo]]-Tabela13456789101112[[#This Row],[Wzkm niewykonane]]</f>
        <v>270.08</v>
      </c>
      <c r="F10" s="5"/>
      <c r="G10" s="5"/>
      <c r="H10" s="5">
        <f>Tabela13456789101112[[#This Row],[Planowana praca przewozowa]]*Tabela13456789101112[[#This Row],[Stawka za wzkm]]</f>
        <v>0</v>
      </c>
      <c r="I10" s="5">
        <f>Tabela13456789101112[[#This Row],[Kwota netto wynagrodzenia]]*0.08</f>
        <v>0</v>
      </c>
      <c r="J10" s="5">
        <f>Tabela13456789101112[[#This Row],[Kwota netto wynagrodzenia]]+Tabela13456789101112[[#This Row],[VAT 8%]]</f>
        <v>0</v>
      </c>
    </row>
    <row r="11" spans="1:11" s="6" customFormat="1" ht="18" customHeight="1" x14ac:dyDescent="0.3">
      <c r="A11" s="7">
        <v>46025</v>
      </c>
      <c r="B11" s="4">
        <v>103.32000000000001</v>
      </c>
      <c r="C11" s="4"/>
      <c r="D11" s="4"/>
      <c r="E11" s="4">
        <f>Tabela13456789101112[[#This Row],[Planowana praca przewozowa]]+Tabela13456789101112[[#This Row],[Wzkm zlecone dodatkowo]]-Tabela13456789101112[[#This Row],[Wzkm niewykonane]]</f>
        <v>103.32000000000001</v>
      </c>
      <c r="F11" s="5"/>
      <c r="G11" s="5"/>
      <c r="H11" s="5">
        <f>Tabela13456789101112[[#This Row],[Planowana praca przewozowa]]*Tabela13456789101112[[#This Row],[Stawka za wzkm]]</f>
        <v>0</v>
      </c>
      <c r="I11" s="5">
        <f>Tabela13456789101112[[#This Row],[Kwota netto wynagrodzenia]]*0.08</f>
        <v>0</v>
      </c>
      <c r="J11" s="5">
        <f>Tabela13456789101112[[#This Row],[Kwota netto wynagrodzenia]]+Tabela13456789101112[[#This Row],[VAT 8%]]</f>
        <v>0</v>
      </c>
    </row>
    <row r="12" spans="1:11" s="6" customFormat="1" ht="18" customHeight="1" x14ac:dyDescent="0.3">
      <c r="A12" s="7">
        <v>46026</v>
      </c>
      <c r="B12" s="4">
        <v>0</v>
      </c>
      <c r="C12" s="4"/>
      <c r="D12" s="4"/>
      <c r="E12" s="4">
        <f>Tabela13456789101112[[#This Row],[Planowana praca przewozowa]]+Tabela13456789101112[[#This Row],[Wzkm zlecone dodatkowo]]-Tabela13456789101112[[#This Row],[Wzkm niewykonane]]</f>
        <v>0</v>
      </c>
      <c r="F12" s="5"/>
      <c r="G12" s="5"/>
      <c r="H12" s="5">
        <f>Tabela13456789101112[[#This Row],[Planowana praca przewozowa]]*Tabela13456789101112[[#This Row],[Stawka za wzkm]]</f>
        <v>0</v>
      </c>
      <c r="I12" s="5">
        <f>Tabela13456789101112[[#This Row],[Kwota netto wynagrodzenia]]*0.08</f>
        <v>0</v>
      </c>
      <c r="J12" s="5">
        <f>Tabela13456789101112[[#This Row],[Kwota netto wynagrodzenia]]+Tabela13456789101112[[#This Row],[VAT 8%]]</f>
        <v>0</v>
      </c>
    </row>
    <row r="13" spans="1:11" s="6" customFormat="1" ht="18" customHeight="1" x14ac:dyDescent="0.3">
      <c r="A13" s="7">
        <v>46027</v>
      </c>
      <c r="B13" s="4">
        <v>362.64</v>
      </c>
      <c r="C13" s="4"/>
      <c r="D13" s="4"/>
      <c r="E13" s="4">
        <f>Tabela13456789101112[[#This Row],[Planowana praca przewozowa]]+Tabela13456789101112[[#This Row],[Wzkm zlecone dodatkowo]]-Tabela13456789101112[[#This Row],[Wzkm niewykonane]]</f>
        <v>362.64</v>
      </c>
      <c r="F13" s="5"/>
      <c r="G13" s="5"/>
      <c r="H13" s="5">
        <f>Tabela13456789101112[[#This Row],[Planowana praca przewozowa]]*Tabela13456789101112[[#This Row],[Stawka za wzkm]]</f>
        <v>0</v>
      </c>
      <c r="I13" s="5">
        <f>Tabela13456789101112[[#This Row],[Kwota netto wynagrodzenia]]*0.08</f>
        <v>0</v>
      </c>
      <c r="J13" s="5">
        <f>Tabela13456789101112[[#This Row],[Kwota netto wynagrodzenia]]+Tabela13456789101112[[#This Row],[VAT 8%]]</f>
        <v>0</v>
      </c>
    </row>
    <row r="14" spans="1:11" s="6" customFormat="1" ht="18" customHeight="1" x14ac:dyDescent="0.3">
      <c r="A14" s="7">
        <v>46028</v>
      </c>
      <c r="B14" s="4">
        <v>0</v>
      </c>
      <c r="C14" s="4"/>
      <c r="D14" s="4"/>
      <c r="E14" s="4">
        <f>Tabela13456789101112[[#This Row],[Planowana praca przewozowa]]+Tabela13456789101112[[#This Row],[Wzkm zlecone dodatkowo]]-Tabela13456789101112[[#This Row],[Wzkm niewykonane]]</f>
        <v>0</v>
      </c>
      <c r="F14" s="5"/>
      <c r="G14" s="5"/>
      <c r="H14" s="5">
        <f>Tabela13456789101112[[#This Row],[Planowana praca przewozowa]]*Tabela13456789101112[[#This Row],[Stawka za wzkm]]</f>
        <v>0</v>
      </c>
      <c r="I14" s="5">
        <f>Tabela13456789101112[[#This Row],[Kwota netto wynagrodzenia]]*0.08</f>
        <v>0</v>
      </c>
      <c r="J14" s="5">
        <f>Tabela13456789101112[[#This Row],[Kwota netto wynagrodzenia]]+Tabela13456789101112[[#This Row],[VAT 8%]]</f>
        <v>0</v>
      </c>
    </row>
    <row r="15" spans="1:11" s="6" customFormat="1" ht="18" customHeight="1" x14ac:dyDescent="0.3">
      <c r="A15" s="7">
        <v>46029</v>
      </c>
      <c r="B15" s="4">
        <v>362.64</v>
      </c>
      <c r="C15" s="4"/>
      <c r="D15" s="4"/>
      <c r="E15" s="4">
        <f>Tabela13456789101112[[#This Row],[Planowana praca przewozowa]]+Tabela13456789101112[[#This Row],[Wzkm zlecone dodatkowo]]-Tabela13456789101112[[#This Row],[Wzkm niewykonane]]</f>
        <v>362.64</v>
      </c>
      <c r="F15" s="5"/>
      <c r="G15" s="5"/>
      <c r="H15" s="5">
        <f>Tabela13456789101112[[#This Row],[Planowana praca przewozowa]]*Tabela13456789101112[[#This Row],[Stawka za wzkm]]</f>
        <v>0</v>
      </c>
      <c r="I15" s="5">
        <f>Tabela13456789101112[[#This Row],[Kwota netto wynagrodzenia]]*0.08</f>
        <v>0</v>
      </c>
      <c r="J15" s="5">
        <f>Tabela13456789101112[[#This Row],[Kwota netto wynagrodzenia]]+Tabela13456789101112[[#This Row],[VAT 8%]]</f>
        <v>0</v>
      </c>
    </row>
    <row r="16" spans="1:11" s="6" customFormat="1" ht="18" customHeight="1" x14ac:dyDescent="0.3">
      <c r="A16" s="7">
        <v>46030</v>
      </c>
      <c r="B16" s="4">
        <v>362.64</v>
      </c>
      <c r="C16" s="4"/>
      <c r="D16" s="4"/>
      <c r="E16" s="4">
        <f>Tabela13456789101112[[#This Row],[Planowana praca przewozowa]]+Tabela13456789101112[[#This Row],[Wzkm zlecone dodatkowo]]-Tabela13456789101112[[#This Row],[Wzkm niewykonane]]</f>
        <v>362.64</v>
      </c>
      <c r="F16" s="5"/>
      <c r="G16" s="5"/>
      <c r="H16" s="5">
        <f>Tabela13456789101112[[#This Row],[Planowana praca przewozowa]]*Tabela13456789101112[[#This Row],[Stawka za wzkm]]</f>
        <v>0</v>
      </c>
      <c r="I16" s="5">
        <f>Tabela13456789101112[[#This Row],[Kwota netto wynagrodzenia]]*0.08</f>
        <v>0</v>
      </c>
      <c r="J16" s="5">
        <f>Tabela13456789101112[[#This Row],[Kwota netto wynagrodzenia]]+Tabela13456789101112[[#This Row],[VAT 8%]]</f>
        <v>0</v>
      </c>
    </row>
    <row r="17" spans="1:10" s="6" customFormat="1" ht="18" customHeight="1" x14ac:dyDescent="0.3">
      <c r="A17" s="7">
        <v>46031</v>
      </c>
      <c r="B17" s="4">
        <v>362.64</v>
      </c>
      <c r="C17" s="4"/>
      <c r="D17" s="4"/>
      <c r="E17" s="4">
        <f>Tabela13456789101112[[#This Row],[Planowana praca przewozowa]]+Tabela13456789101112[[#This Row],[Wzkm zlecone dodatkowo]]-Tabela13456789101112[[#This Row],[Wzkm niewykonane]]</f>
        <v>362.64</v>
      </c>
      <c r="F17" s="5"/>
      <c r="G17" s="5"/>
      <c r="H17" s="5">
        <f>Tabela13456789101112[[#This Row],[Planowana praca przewozowa]]*Tabela13456789101112[[#This Row],[Stawka za wzkm]]</f>
        <v>0</v>
      </c>
      <c r="I17" s="5">
        <f>Tabela13456789101112[[#This Row],[Kwota netto wynagrodzenia]]*0.08</f>
        <v>0</v>
      </c>
      <c r="J17" s="5">
        <f>Tabela13456789101112[[#This Row],[Kwota netto wynagrodzenia]]+Tabela13456789101112[[#This Row],[VAT 8%]]</f>
        <v>0</v>
      </c>
    </row>
    <row r="18" spans="1:10" s="6" customFormat="1" ht="18" customHeight="1" x14ac:dyDescent="0.3">
      <c r="A18" s="7">
        <v>46032</v>
      </c>
      <c r="B18" s="4">
        <v>103.32000000000001</v>
      </c>
      <c r="C18" s="4"/>
      <c r="D18" s="4"/>
      <c r="E18" s="4">
        <f>Tabela13456789101112[[#This Row],[Planowana praca przewozowa]]+Tabela13456789101112[[#This Row],[Wzkm zlecone dodatkowo]]-Tabela13456789101112[[#This Row],[Wzkm niewykonane]]</f>
        <v>103.32000000000001</v>
      </c>
      <c r="F18" s="5"/>
      <c r="G18" s="5"/>
      <c r="H18" s="5">
        <f>Tabela13456789101112[[#This Row],[Planowana praca przewozowa]]*Tabela13456789101112[[#This Row],[Stawka za wzkm]]</f>
        <v>0</v>
      </c>
      <c r="I18" s="5">
        <f>Tabela13456789101112[[#This Row],[Kwota netto wynagrodzenia]]*0.08</f>
        <v>0</v>
      </c>
      <c r="J18" s="5">
        <f>Tabela13456789101112[[#This Row],[Kwota netto wynagrodzenia]]+Tabela13456789101112[[#This Row],[VAT 8%]]</f>
        <v>0</v>
      </c>
    </row>
    <row r="19" spans="1:10" s="6" customFormat="1" ht="18" customHeight="1" x14ac:dyDescent="0.3">
      <c r="A19" s="7">
        <v>46033</v>
      </c>
      <c r="B19" s="4">
        <v>0</v>
      </c>
      <c r="C19" s="4"/>
      <c r="D19" s="4"/>
      <c r="E19" s="4">
        <f>Tabela13456789101112[[#This Row],[Planowana praca przewozowa]]+Tabela13456789101112[[#This Row],[Wzkm zlecone dodatkowo]]-Tabela13456789101112[[#This Row],[Wzkm niewykonane]]</f>
        <v>0</v>
      </c>
      <c r="F19" s="5"/>
      <c r="G19" s="5"/>
      <c r="H19" s="5">
        <f>Tabela13456789101112[[#This Row],[Planowana praca przewozowa]]*Tabela13456789101112[[#This Row],[Stawka za wzkm]]</f>
        <v>0</v>
      </c>
      <c r="I19" s="5">
        <f>Tabela13456789101112[[#This Row],[Kwota netto wynagrodzenia]]*0.08</f>
        <v>0</v>
      </c>
      <c r="J19" s="5">
        <f>Tabela13456789101112[[#This Row],[Kwota netto wynagrodzenia]]+Tabela13456789101112[[#This Row],[VAT 8%]]</f>
        <v>0</v>
      </c>
    </row>
    <row r="20" spans="1:10" s="6" customFormat="1" ht="18" customHeight="1" x14ac:dyDescent="0.3">
      <c r="A20" s="7">
        <v>46034</v>
      </c>
      <c r="B20" s="4">
        <v>362.64</v>
      </c>
      <c r="C20" s="4"/>
      <c r="D20" s="4"/>
      <c r="E20" s="4">
        <f>Tabela13456789101112[[#This Row],[Planowana praca przewozowa]]+Tabela13456789101112[[#This Row],[Wzkm zlecone dodatkowo]]-Tabela13456789101112[[#This Row],[Wzkm niewykonane]]</f>
        <v>362.64</v>
      </c>
      <c r="F20" s="5"/>
      <c r="G20" s="5"/>
      <c r="H20" s="5">
        <f>Tabela13456789101112[[#This Row],[Planowana praca przewozowa]]*Tabela13456789101112[[#This Row],[Stawka za wzkm]]</f>
        <v>0</v>
      </c>
      <c r="I20" s="5">
        <f>Tabela13456789101112[[#This Row],[Kwota netto wynagrodzenia]]*0.08</f>
        <v>0</v>
      </c>
      <c r="J20" s="5">
        <f>Tabela13456789101112[[#This Row],[Kwota netto wynagrodzenia]]+Tabela13456789101112[[#This Row],[VAT 8%]]</f>
        <v>0</v>
      </c>
    </row>
    <row r="21" spans="1:10" s="6" customFormat="1" ht="18" customHeight="1" x14ac:dyDescent="0.3">
      <c r="A21" s="7">
        <v>46035</v>
      </c>
      <c r="B21" s="4">
        <v>362.64</v>
      </c>
      <c r="C21" s="4"/>
      <c r="D21" s="4"/>
      <c r="E21" s="4">
        <f>Tabela13456789101112[[#This Row],[Planowana praca przewozowa]]+Tabela13456789101112[[#This Row],[Wzkm zlecone dodatkowo]]-Tabela13456789101112[[#This Row],[Wzkm niewykonane]]</f>
        <v>362.64</v>
      </c>
      <c r="F21" s="5"/>
      <c r="G21" s="5"/>
      <c r="H21" s="5">
        <f>Tabela13456789101112[[#This Row],[Planowana praca przewozowa]]*Tabela13456789101112[[#This Row],[Stawka za wzkm]]</f>
        <v>0</v>
      </c>
      <c r="I21" s="5">
        <f>Tabela13456789101112[[#This Row],[Kwota netto wynagrodzenia]]*0.08</f>
        <v>0</v>
      </c>
      <c r="J21" s="5">
        <f>Tabela13456789101112[[#This Row],[Kwota netto wynagrodzenia]]+Tabela13456789101112[[#This Row],[VAT 8%]]</f>
        <v>0</v>
      </c>
    </row>
    <row r="22" spans="1:10" s="6" customFormat="1" ht="18" customHeight="1" x14ac:dyDescent="0.3">
      <c r="A22" s="7">
        <v>46036</v>
      </c>
      <c r="B22" s="4">
        <v>362.64</v>
      </c>
      <c r="C22" s="4"/>
      <c r="D22" s="4"/>
      <c r="E22" s="4">
        <f>Tabela13456789101112[[#This Row],[Planowana praca przewozowa]]+Tabela13456789101112[[#This Row],[Wzkm zlecone dodatkowo]]-Tabela13456789101112[[#This Row],[Wzkm niewykonane]]</f>
        <v>362.64</v>
      </c>
      <c r="F22" s="5"/>
      <c r="G22" s="5"/>
      <c r="H22" s="5">
        <f>Tabela13456789101112[[#This Row],[Planowana praca przewozowa]]*Tabela13456789101112[[#This Row],[Stawka za wzkm]]</f>
        <v>0</v>
      </c>
      <c r="I22" s="5">
        <f>Tabela13456789101112[[#This Row],[Kwota netto wynagrodzenia]]*0.08</f>
        <v>0</v>
      </c>
      <c r="J22" s="5">
        <f>Tabela13456789101112[[#This Row],[Kwota netto wynagrodzenia]]+Tabela13456789101112[[#This Row],[VAT 8%]]</f>
        <v>0</v>
      </c>
    </row>
    <row r="23" spans="1:10" s="6" customFormat="1" ht="18" customHeight="1" x14ac:dyDescent="0.3">
      <c r="A23" s="7">
        <v>46037</v>
      </c>
      <c r="B23" s="4">
        <v>362.64</v>
      </c>
      <c r="C23" s="4"/>
      <c r="D23" s="4"/>
      <c r="E23" s="4">
        <f>Tabela13456789101112[[#This Row],[Planowana praca przewozowa]]+Tabela13456789101112[[#This Row],[Wzkm zlecone dodatkowo]]-Tabela13456789101112[[#This Row],[Wzkm niewykonane]]</f>
        <v>362.64</v>
      </c>
      <c r="F23" s="5"/>
      <c r="G23" s="5"/>
      <c r="H23" s="5">
        <f>Tabela13456789101112[[#This Row],[Planowana praca przewozowa]]*Tabela13456789101112[[#This Row],[Stawka za wzkm]]</f>
        <v>0</v>
      </c>
      <c r="I23" s="5">
        <f>Tabela13456789101112[[#This Row],[Kwota netto wynagrodzenia]]*0.08</f>
        <v>0</v>
      </c>
      <c r="J23" s="5">
        <f>Tabela13456789101112[[#This Row],[Kwota netto wynagrodzenia]]+Tabela13456789101112[[#This Row],[VAT 8%]]</f>
        <v>0</v>
      </c>
    </row>
    <row r="24" spans="1:10" s="6" customFormat="1" ht="18" customHeight="1" x14ac:dyDescent="0.3">
      <c r="A24" s="7">
        <v>46038</v>
      </c>
      <c r="B24" s="4">
        <v>362.64</v>
      </c>
      <c r="C24" s="4"/>
      <c r="D24" s="4"/>
      <c r="E24" s="4">
        <f>Tabela13456789101112[[#This Row],[Planowana praca przewozowa]]+Tabela13456789101112[[#This Row],[Wzkm zlecone dodatkowo]]-Tabela13456789101112[[#This Row],[Wzkm niewykonane]]</f>
        <v>362.64</v>
      </c>
      <c r="F24" s="5"/>
      <c r="G24" s="5"/>
      <c r="H24" s="5">
        <f>Tabela13456789101112[[#This Row],[Planowana praca przewozowa]]*Tabela13456789101112[[#This Row],[Stawka za wzkm]]</f>
        <v>0</v>
      </c>
      <c r="I24" s="5">
        <f>Tabela13456789101112[[#This Row],[Kwota netto wynagrodzenia]]*0.08</f>
        <v>0</v>
      </c>
      <c r="J24" s="5">
        <f>Tabela13456789101112[[#This Row],[Kwota netto wynagrodzenia]]+Tabela13456789101112[[#This Row],[VAT 8%]]</f>
        <v>0</v>
      </c>
    </row>
    <row r="25" spans="1:10" s="6" customFormat="1" ht="18" customHeight="1" x14ac:dyDescent="0.3">
      <c r="A25" s="7">
        <v>46039</v>
      </c>
      <c r="B25" s="4">
        <v>103.32000000000001</v>
      </c>
      <c r="C25" s="4"/>
      <c r="D25" s="4"/>
      <c r="E25" s="4">
        <f>Tabela13456789101112[[#This Row],[Planowana praca przewozowa]]+Tabela13456789101112[[#This Row],[Wzkm zlecone dodatkowo]]-Tabela13456789101112[[#This Row],[Wzkm niewykonane]]</f>
        <v>103.32000000000001</v>
      </c>
      <c r="F25" s="5"/>
      <c r="G25" s="5"/>
      <c r="H25" s="5">
        <f>Tabela13456789101112[[#This Row],[Planowana praca przewozowa]]*Tabela13456789101112[[#This Row],[Stawka za wzkm]]</f>
        <v>0</v>
      </c>
      <c r="I25" s="5">
        <f>Tabela13456789101112[[#This Row],[Kwota netto wynagrodzenia]]*0.08</f>
        <v>0</v>
      </c>
      <c r="J25" s="5">
        <f>Tabela13456789101112[[#This Row],[Kwota netto wynagrodzenia]]+Tabela13456789101112[[#This Row],[VAT 8%]]</f>
        <v>0</v>
      </c>
    </row>
    <row r="26" spans="1:10" s="6" customFormat="1" ht="18" customHeight="1" x14ac:dyDescent="0.3">
      <c r="A26" s="7">
        <v>46040</v>
      </c>
      <c r="B26" s="4">
        <v>0</v>
      </c>
      <c r="C26" s="4"/>
      <c r="D26" s="4"/>
      <c r="E26" s="4">
        <f>Tabela13456789101112[[#This Row],[Planowana praca przewozowa]]+Tabela13456789101112[[#This Row],[Wzkm zlecone dodatkowo]]-Tabela13456789101112[[#This Row],[Wzkm niewykonane]]</f>
        <v>0</v>
      </c>
      <c r="F26" s="5"/>
      <c r="G26" s="5"/>
      <c r="H26" s="5">
        <f>Tabela13456789101112[[#This Row],[Planowana praca przewozowa]]*Tabela13456789101112[[#This Row],[Stawka za wzkm]]</f>
        <v>0</v>
      </c>
      <c r="I26" s="5">
        <f>Tabela13456789101112[[#This Row],[Kwota netto wynagrodzenia]]*0.08</f>
        <v>0</v>
      </c>
      <c r="J26" s="5">
        <f>Tabela13456789101112[[#This Row],[Kwota netto wynagrodzenia]]+Tabela13456789101112[[#This Row],[VAT 8%]]</f>
        <v>0</v>
      </c>
    </row>
    <row r="27" spans="1:10" s="6" customFormat="1" ht="18" customHeight="1" x14ac:dyDescent="0.3">
      <c r="A27" s="7">
        <v>46041</v>
      </c>
      <c r="B27" s="4">
        <v>362.64</v>
      </c>
      <c r="C27" s="4"/>
      <c r="D27" s="4"/>
      <c r="E27" s="4">
        <f>Tabela13456789101112[[#This Row],[Planowana praca przewozowa]]+Tabela13456789101112[[#This Row],[Wzkm zlecone dodatkowo]]-Tabela13456789101112[[#This Row],[Wzkm niewykonane]]</f>
        <v>362.64</v>
      </c>
      <c r="F27" s="5"/>
      <c r="G27" s="5"/>
      <c r="H27" s="5">
        <f>Tabela13456789101112[[#This Row],[Planowana praca przewozowa]]*Tabela13456789101112[[#This Row],[Stawka za wzkm]]</f>
        <v>0</v>
      </c>
      <c r="I27" s="5">
        <f>Tabela13456789101112[[#This Row],[Kwota netto wynagrodzenia]]*0.08</f>
        <v>0</v>
      </c>
      <c r="J27" s="5">
        <f>Tabela13456789101112[[#This Row],[Kwota netto wynagrodzenia]]+Tabela13456789101112[[#This Row],[VAT 8%]]</f>
        <v>0</v>
      </c>
    </row>
    <row r="28" spans="1:10" s="6" customFormat="1" ht="18" customHeight="1" x14ac:dyDescent="0.3">
      <c r="A28" s="7">
        <v>46042</v>
      </c>
      <c r="B28" s="4">
        <v>362.64</v>
      </c>
      <c r="C28" s="4"/>
      <c r="D28" s="4"/>
      <c r="E28" s="4">
        <f>Tabela13456789101112[[#This Row],[Planowana praca przewozowa]]+Tabela13456789101112[[#This Row],[Wzkm zlecone dodatkowo]]-Tabela13456789101112[[#This Row],[Wzkm niewykonane]]</f>
        <v>362.64</v>
      </c>
      <c r="F28" s="5"/>
      <c r="G28" s="5"/>
      <c r="H28" s="5">
        <f>Tabela13456789101112[[#This Row],[Planowana praca przewozowa]]*Tabela13456789101112[[#This Row],[Stawka za wzkm]]</f>
        <v>0</v>
      </c>
      <c r="I28" s="5">
        <f>Tabela13456789101112[[#This Row],[Kwota netto wynagrodzenia]]*0.08</f>
        <v>0</v>
      </c>
      <c r="J28" s="5">
        <f>Tabela13456789101112[[#This Row],[Kwota netto wynagrodzenia]]+Tabela13456789101112[[#This Row],[VAT 8%]]</f>
        <v>0</v>
      </c>
    </row>
    <row r="29" spans="1:10" s="6" customFormat="1" ht="18" customHeight="1" x14ac:dyDescent="0.3">
      <c r="A29" s="7">
        <v>46043</v>
      </c>
      <c r="B29" s="4">
        <v>362.64</v>
      </c>
      <c r="C29" s="4"/>
      <c r="D29" s="4"/>
      <c r="E29" s="4">
        <f>Tabela13456789101112[[#This Row],[Planowana praca przewozowa]]+Tabela13456789101112[[#This Row],[Wzkm zlecone dodatkowo]]-Tabela13456789101112[[#This Row],[Wzkm niewykonane]]</f>
        <v>362.64</v>
      </c>
      <c r="F29" s="5"/>
      <c r="G29" s="5"/>
      <c r="H29" s="5">
        <f>Tabela13456789101112[[#This Row],[Planowana praca przewozowa]]*Tabela13456789101112[[#This Row],[Stawka za wzkm]]</f>
        <v>0</v>
      </c>
      <c r="I29" s="5">
        <f>Tabela13456789101112[[#This Row],[Kwota netto wynagrodzenia]]*0.08</f>
        <v>0</v>
      </c>
      <c r="J29" s="5">
        <f>Tabela13456789101112[[#This Row],[Kwota netto wynagrodzenia]]+Tabela13456789101112[[#This Row],[VAT 8%]]</f>
        <v>0</v>
      </c>
    </row>
    <row r="30" spans="1:10" s="6" customFormat="1" ht="18" customHeight="1" x14ac:dyDescent="0.3">
      <c r="A30" s="7">
        <v>46044</v>
      </c>
      <c r="B30" s="4">
        <v>362.64</v>
      </c>
      <c r="C30" s="4"/>
      <c r="D30" s="4"/>
      <c r="E30" s="4">
        <f>Tabela13456789101112[[#This Row],[Planowana praca przewozowa]]+Tabela13456789101112[[#This Row],[Wzkm zlecone dodatkowo]]-Tabela13456789101112[[#This Row],[Wzkm niewykonane]]</f>
        <v>362.64</v>
      </c>
      <c r="F30" s="5"/>
      <c r="G30" s="5"/>
      <c r="H30" s="5">
        <f>Tabela13456789101112[[#This Row],[Planowana praca przewozowa]]*Tabela13456789101112[[#This Row],[Stawka za wzkm]]</f>
        <v>0</v>
      </c>
      <c r="I30" s="5">
        <f>Tabela13456789101112[[#This Row],[Kwota netto wynagrodzenia]]*0.08</f>
        <v>0</v>
      </c>
      <c r="J30" s="5">
        <f>Tabela13456789101112[[#This Row],[Kwota netto wynagrodzenia]]+Tabela13456789101112[[#This Row],[VAT 8%]]</f>
        <v>0</v>
      </c>
    </row>
    <row r="31" spans="1:10" s="6" customFormat="1" ht="18" customHeight="1" x14ac:dyDescent="0.3">
      <c r="A31" s="7">
        <v>46045</v>
      </c>
      <c r="B31" s="4">
        <v>362.64</v>
      </c>
      <c r="C31" s="4"/>
      <c r="D31" s="4"/>
      <c r="E31" s="4">
        <f>Tabela13456789101112[[#This Row],[Planowana praca przewozowa]]+Tabela13456789101112[[#This Row],[Wzkm zlecone dodatkowo]]-Tabela13456789101112[[#This Row],[Wzkm niewykonane]]</f>
        <v>362.64</v>
      </c>
      <c r="F31" s="5"/>
      <c r="G31" s="5"/>
      <c r="H31" s="5">
        <f>Tabela13456789101112[[#This Row],[Planowana praca przewozowa]]*Tabela13456789101112[[#This Row],[Stawka za wzkm]]</f>
        <v>0</v>
      </c>
      <c r="I31" s="5">
        <f>Tabela13456789101112[[#This Row],[Kwota netto wynagrodzenia]]*0.08</f>
        <v>0</v>
      </c>
      <c r="J31" s="5">
        <f>Tabela13456789101112[[#This Row],[Kwota netto wynagrodzenia]]+Tabela13456789101112[[#This Row],[VAT 8%]]</f>
        <v>0</v>
      </c>
    </row>
    <row r="32" spans="1:10" s="6" customFormat="1" ht="18" customHeight="1" x14ac:dyDescent="0.3">
      <c r="A32" s="7">
        <v>46046</v>
      </c>
      <c r="B32" s="4">
        <v>103.32000000000001</v>
      </c>
      <c r="C32" s="4"/>
      <c r="D32" s="4"/>
      <c r="E32" s="4">
        <f>Tabela13456789101112[[#This Row],[Planowana praca przewozowa]]+Tabela13456789101112[[#This Row],[Wzkm zlecone dodatkowo]]-Tabela13456789101112[[#This Row],[Wzkm niewykonane]]</f>
        <v>103.32000000000001</v>
      </c>
      <c r="F32" s="5"/>
      <c r="G32" s="5"/>
      <c r="H32" s="5">
        <f>Tabela13456789101112[[#This Row],[Planowana praca przewozowa]]*Tabela13456789101112[[#This Row],[Stawka za wzkm]]</f>
        <v>0</v>
      </c>
      <c r="I32" s="5">
        <f>Tabela13456789101112[[#This Row],[Kwota netto wynagrodzenia]]*0.08</f>
        <v>0</v>
      </c>
      <c r="J32" s="5">
        <f>Tabela13456789101112[[#This Row],[Kwota netto wynagrodzenia]]+Tabela13456789101112[[#This Row],[VAT 8%]]</f>
        <v>0</v>
      </c>
    </row>
    <row r="33" spans="1:10" s="6" customFormat="1" ht="18" customHeight="1" x14ac:dyDescent="0.3">
      <c r="A33" s="7">
        <v>46047</v>
      </c>
      <c r="B33" s="4">
        <v>0</v>
      </c>
      <c r="C33" s="4"/>
      <c r="D33" s="4"/>
      <c r="E33" s="4">
        <f>Tabela13456789101112[[#This Row],[Planowana praca przewozowa]]+Tabela13456789101112[[#This Row],[Wzkm zlecone dodatkowo]]-Tabela13456789101112[[#This Row],[Wzkm niewykonane]]</f>
        <v>0</v>
      </c>
      <c r="F33" s="5"/>
      <c r="G33" s="5"/>
      <c r="H33" s="5">
        <f>Tabela13456789101112[[#This Row],[Planowana praca przewozowa]]*Tabela13456789101112[[#This Row],[Stawka za wzkm]]</f>
        <v>0</v>
      </c>
      <c r="I33" s="5">
        <f>Tabela13456789101112[[#This Row],[Kwota netto wynagrodzenia]]*0.08</f>
        <v>0</v>
      </c>
      <c r="J33" s="5">
        <f>Tabela13456789101112[[#This Row],[Kwota netto wynagrodzenia]]+Tabela13456789101112[[#This Row],[VAT 8%]]</f>
        <v>0</v>
      </c>
    </row>
    <row r="34" spans="1:10" s="6" customFormat="1" ht="18" customHeight="1" x14ac:dyDescent="0.3">
      <c r="A34" s="7">
        <v>46048</v>
      </c>
      <c r="B34" s="4">
        <v>362.64</v>
      </c>
      <c r="C34" s="4"/>
      <c r="D34" s="4"/>
      <c r="E34" s="4">
        <f>Tabela13456789101112[[#This Row],[Planowana praca przewozowa]]+Tabela13456789101112[[#This Row],[Wzkm zlecone dodatkowo]]-Tabela13456789101112[[#This Row],[Wzkm niewykonane]]</f>
        <v>362.64</v>
      </c>
      <c r="F34" s="5"/>
      <c r="G34" s="5"/>
      <c r="H34" s="5">
        <f>Tabela13456789101112[[#This Row],[Planowana praca przewozowa]]*Tabela13456789101112[[#This Row],[Stawka za wzkm]]</f>
        <v>0</v>
      </c>
      <c r="I34" s="5">
        <f>Tabela13456789101112[[#This Row],[Kwota netto wynagrodzenia]]*0.08</f>
        <v>0</v>
      </c>
      <c r="J34" s="5">
        <f>Tabela13456789101112[[#This Row],[Kwota netto wynagrodzenia]]+Tabela13456789101112[[#This Row],[VAT 8%]]</f>
        <v>0</v>
      </c>
    </row>
    <row r="35" spans="1:10" s="6" customFormat="1" ht="18" customHeight="1" x14ac:dyDescent="0.3">
      <c r="A35" s="7">
        <v>46049</v>
      </c>
      <c r="B35" s="4">
        <v>362.64</v>
      </c>
      <c r="C35" s="4"/>
      <c r="D35" s="4"/>
      <c r="E35" s="4">
        <f>Tabela13456789101112[[#This Row],[Planowana praca przewozowa]]+Tabela13456789101112[[#This Row],[Wzkm zlecone dodatkowo]]-Tabela13456789101112[[#This Row],[Wzkm niewykonane]]</f>
        <v>362.64</v>
      </c>
      <c r="F35" s="5"/>
      <c r="G35" s="5"/>
      <c r="H35" s="5">
        <f>Tabela13456789101112[[#This Row],[Planowana praca przewozowa]]*Tabela13456789101112[[#This Row],[Stawka za wzkm]]</f>
        <v>0</v>
      </c>
      <c r="I35" s="5">
        <f>Tabela13456789101112[[#This Row],[Kwota netto wynagrodzenia]]*0.08</f>
        <v>0</v>
      </c>
      <c r="J35" s="5">
        <f>Tabela13456789101112[[#This Row],[Kwota netto wynagrodzenia]]+Tabela13456789101112[[#This Row],[VAT 8%]]</f>
        <v>0</v>
      </c>
    </row>
    <row r="36" spans="1:10" s="6" customFormat="1" ht="18" customHeight="1" x14ac:dyDescent="0.3">
      <c r="A36" s="7">
        <v>46050</v>
      </c>
      <c r="B36" s="4">
        <v>362.64</v>
      </c>
      <c r="C36" s="4"/>
      <c r="D36" s="4"/>
      <c r="E36" s="4">
        <f>Tabela13456789101112[[#This Row],[Planowana praca przewozowa]]+Tabela13456789101112[[#This Row],[Wzkm zlecone dodatkowo]]-Tabela13456789101112[[#This Row],[Wzkm niewykonane]]</f>
        <v>362.64</v>
      </c>
      <c r="F36" s="5"/>
      <c r="G36" s="5"/>
      <c r="H36" s="5">
        <f>Tabela13456789101112[[#This Row],[Planowana praca przewozowa]]*Tabela13456789101112[[#This Row],[Stawka za wzkm]]</f>
        <v>0</v>
      </c>
      <c r="I36" s="5">
        <f>Tabela13456789101112[[#This Row],[Kwota netto wynagrodzenia]]*0.08</f>
        <v>0</v>
      </c>
      <c r="J36" s="5">
        <f>Tabela13456789101112[[#This Row],[Kwota netto wynagrodzenia]]+Tabela13456789101112[[#This Row],[VAT 8%]]</f>
        <v>0</v>
      </c>
    </row>
    <row r="37" spans="1:10" s="6" customFormat="1" ht="18" customHeight="1" x14ac:dyDescent="0.3">
      <c r="A37" s="7">
        <v>46051</v>
      </c>
      <c r="B37" s="4">
        <v>362.64</v>
      </c>
      <c r="C37" s="4"/>
      <c r="D37" s="4"/>
      <c r="E37" s="4">
        <f>Tabela13456789101112[[#This Row],[Planowana praca przewozowa]]+Tabela13456789101112[[#This Row],[Wzkm zlecone dodatkowo]]-Tabela13456789101112[[#This Row],[Wzkm niewykonane]]</f>
        <v>362.64</v>
      </c>
      <c r="F37" s="5"/>
      <c r="G37" s="5"/>
      <c r="H37" s="5">
        <f>Tabela13456789101112[[#This Row],[Planowana praca przewozowa]]*Tabela13456789101112[[#This Row],[Stawka za wzkm]]</f>
        <v>0</v>
      </c>
      <c r="I37" s="5">
        <f>Tabela13456789101112[[#This Row],[Kwota netto wynagrodzenia]]*0.08</f>
        <v>0</v>
      </c>
      <c r="J37" s="5">
        <f>Tabela13456789101112[[#This Row],[Kwota netto wynagrodzenia]]+Tabela13456789101112[[#This Row],[VAT 8%]]</f>
        <v>0</v>
      </c>
    </row>
    <row r="38" spans="1:10" s="6" customFormat="1" ht="18" customHeight="1" x14ac:dyDescent="0.3">
      <c r="A38" s="7">
        <v>46052</v>
      </c>
      <c r="B38" s="4">
        <v>362.64</v>
      </c>
      <c r="C38" s="4"/>
      <c r="D38" s="4"/>
      <c r="E38" s="4">
        <f>Tabela13456789101112[[#This Row],[Planowana praca przewozowa]]+Tabela13456789101112[[#This Row],[Wzkm zlecone dodatkowo]]-Tabela13456789101112[[#This Row],[Wzkm niewykonane]]</f>
        <v>362.64</v>
      </c>
      <c r="F38" s="5"/>
      <c r="G38" s="5"/>
      <c r="H38" s="5">
        <f>Tabela13456789101112[[#This Row],[Planowana praca przewozowa]]*Tabela13456789101112[[#This Row],[Stawka za wzkm]]</f>
        <v>0</v>
      </c>
      <c r="I38" s="5">
        <f>Tabela13456789101112[[#This Row],[Kwota netto wynagrodzenia]]*0.08</f>
        <v>0</v>
      </c>
      <c r="J38" s="5">
        <f>Tabela13456789101112[[#This Row],[Kwota netto wynagrodzenia]]+Tabela13456789101112[[#This Row],[VAT 8%]]</f>
        <v>0</v>
      </c>
    </row>
    <row r="39" spans="1:10" s="6" customFormat="1" ht="18" customHeight="1" x14ac:dyDescent="0.3">
      <c r="A39" s="7">
        <v>46053</v>
      </c>
      <c r="B39" s="4">
        <v>103.32000000000001</v>
      </c>
      <c r="C39" s="4"/>
      <c r="D39" s="4"/>
      <c r="E39" s="4">
        <f>Tabela13456789101112[[#This Row],[Planowana praca przewozowa]]+Tabela13456789101112[[#This Row],[Wzkm zlecone dodatkowo]]-Tabela13456789101112[[#This Row],[Wzkm niewykonane]]</f>
        <v>103.32000000000001</v>
      </c>
      <c r="F39" s="5"/>
      <c r="G39" s="5"/>
      <c r="H39" s="5">
        <f>Tabela13456789101112[[#This Row],[Planowana praca przewozowa]]*Tabela13456789101112[[#This Row],[Stawka za wzkm]]</f>
        <v>0</v>
      </c>
      <c r="I39" s="5">
        <f>Tabela13456789101112[[#This Row],[Kwota netto wynagrodzenia]]*0.08</f>
        <v>0</v>
      </c>
      <c r="J39" s="5">
        <f>Tabela13456789101112[[#This Row],[Kwota netto wynagrodzenia]]+Tabela13456789101112[[#This Row],[VAT 8%]]</f>
        <v>0</v>
      </c>
    </row>
    <row r="40" spans="1:10" s="6" customFormat="1" ht="30" customHeight="1" x14ac:dyDescent="0.3">
      <c r="A40" s="3" t="s">
        <v>15</v>
      </c>
      <c r="B40" s="12">
        <f>SUBTOTAL(109,Tabela13456789101112[Planowana praca przewozowa])</f>
        <v>7676.840000000002</v>
      </c>
      <c r="C40" s="12">
        <f>SUBTOTAL(109,Tabela13456789101112[Wzkm zlecone dodatkowo])</f>
        <v>0</v>
      </c>
      <c r="D40" s="12">
        <f>SUBTOTAL(109,Tabela13456789101112[Wzkm niewykonane])</f>
        <v>0</v>
      </c>
      <c r="E40" s="12">
        <f>SUBTOTAL(109,Tabela13456789101112[Wzkm wykonane łącznie])</f>
        <v>7676.840000000002</v>
      </c>
      <c r="F40" s="13"/>
      <c r="G40" s="13">
        <f>SUBTOTAL(109,Tabela13456789101112[Kary i potrącenia])</f>
        <v>0</v>
      </c>
      <c r="H40" s="13">
        <f>SUBTOTAL(109,Tabela13456789101112[Kwota netto wynagrodzenia])</f>
        <v>0</v>
      </c>
      <c r="I40" s="13">
        <f>SUBTOTAL(109,Tabela13456789101112[VAT 8%])</f>
        <v>0</v>
      </c>
      <c r="J40" s="13">
        <f>SUBTOTAL(109,Tabela13456789101112[Wynagrodzenie brutto])</f>
        <v>0</v>
      </c>
    </row>
  </sheetData>
  <mergeCells count="2">
    <mergeCell ref="H1:I4"/>
    <mergeCell ref="A6:J6"/>
  </mergeCells>
  <pageMargins left="0.19685039370078741" right="0.19685039370078741" top="0.39370078740157483" bottom="0.39370078740157483" header="0" footer="0"/>
  <pageSetup paperSize="9" scale="75" orientation="portrait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F54A1-F8C7-4CC0-AA93-73D927C1C2CD}">
  <sheetPr>
    <pageSetUpPr fitToPage="1"/>
  </sheetPr>
  <dimension ref="A1:K37"/>
  <sheetViews>
    <sheetView zoomScaleNormal="100" workbookViewId="0">
      <selection activeCell="D31" sqref="D31"/>
    </sheetView>
  </sheetViews>
  <sheetFormatPr defaultRowHeight="14.4" x14ac:dyDescent="0.3"/>
  <cols>
    <col min="1" max="1" width="11.77734375" style="8" customWidth="1"/>
    <col min="2" max="7" width="12.77734375" customWidth="1"/>
    <col min="8" max="8" width="15.77734375" customWidth="1"/>
    <col min="9" max="9" width="12.77734375" customWidth="1"/>
    <col min="10" max="10" width="15.77734375" customWidth="1"/>
  </cols>
  <sheetData>
    <row r="1" spans="1:11" ht="21.6" customHeight="1" x14ac:dyDescent="0.3">
      <c r="A1" s="9" t="s">
        <v>0</v>
      </c>
      <c r="B1" t="s">
        <v>3</v>
      </c>
      <c r="H1" s="15" t="s">
        <v>16</v>
      </c>
      <c r="I1" s="15"/>
    </row>
    <row r="2" spans="1:11" ht="21.6" customHeight="1" x14ac:dyDescent="0.3">
      <c r="A2" s="9" t="s">
        <v>1</v>
      </c>
      <c r="B2" t="s">
        <v>3</v>
      </c>
      <c r="H2" s="15"/>
      <c r="I2" s="15"/>
    </row>
    <row r="3" spans="1:11" ht="21.6" customHeight="1" x14ac:dyDescent="0.3">
      <c r="A3" s="9" t="s">
        <v>2</v>
      </c>
      <c r="B3" t="s">
        <v>4</v>
      </c>
      <c r="H3" s="15"/>
      <c r="I3" s="15"/>
    </row>
    <row r="4" spans="1:11" x14ac:dyDescent="0.3">
      <c r="H4" s="15"/>
      <c r="I4" s="15"/>
    </row>
    <row r="5" spans="1:11" ht="19.8" customHeight="1" x14ac:dyDescent="0.3">
      <c r="H5" s="10"/>
      <c r="I5" s="10"/>
    </row>
    <row r="6" spans="1:11" ht="53.4" customHeight="1" x14ac:dyDescent="0.3">
      <c r="A6" s="14" t="s">
        <v>18</v>
      </c>
      <c r="B6" s="14"/>
      <c r="C6" s="14"/>
      <c r="D6" s="14"/>
      <c r="E6" s="14"/>
      <c r="F6" s="14"/>
      <c r="G6" s="14"/>
      <c r="H6" s="14"/>
      <c r="I6" s="14"/>
      <c r="J6" s="14"/>
    </row>
    <row r="8" spans="1:11" ht="45.6" customHeight="1" x14ac:dyDescent="0.3">
      <c r="A8" s="2" t="s">
        <v>5</v>
      </c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" t="s">
        <v>12</v>
      </c>
      <c r="I8" s="2" t="s">
        <v>13</v>
      </c>
      <c r="J8" s="11" t="s">
        <v>14</v>
      </c>
      <c r="K8" s="1"/>
    </row>
    <row r="9" spans="1:11" s="6" customFormat="1" ht="18" customHeight="1" x14ac:dyDescent="0.3">
      <c r="A9" s="7">
        <v>46054</v>
      </c>
      <c r="B9" s="4">
        <v>0</v>
      </c>
      <c r="C9" s="4"/>
      <c r="D9" s="4"/>
      <c r="E9" s="4">
        <f>Tabela1345678910111213[[#This Row],[Planowana praca przewozowa]]+Tabela1345678910111213[[#This Row],[Wzkm zlecone dodatkowo]]-Tabela1345678910111213[[#This Row],[Wzkm niewykonane]]</f>
        <v>0</v>
      </c>
      <c r="F9" s="5"/>
      <c r="G9" s="5"/>
      <c r="H9" s="5">
        <f>Tabela1345678910111213[[#This Row],[Planowana praca przewozowa]]*Tabela1345678910111213[[#This Row],[Stawka za wzkm]]</f>
        <v>0</v>
      </c>
      <c r="I9" s="5">
        <f>Tabela1345678910111213[[#This Row],[Kwota netto wynagrodzenia]]*0.08</f>
        <v>0</v>
      </c>
      <c r="J9" s="5">
        <f>Tabela1345678910111213[[#This Row],[Kwota netto wynagrodzenia]]+Tabela1345678910111213[[#This Row],[VAT 8%]]</f>
        <v>0</v>
      </c>
    </row>
    <row r="10" spans="1:11" s="6" customFormat="1" ht="18" customHeight="1" x14ac:dyDescent="0.3">
      <c r="A10" s="7">
        <v>46055</v>
      </c>
      <c r="B10" s="4">
        <v>270.08</v>
      </c>
      <c r="C10" s="4"/>
      <c r="D10" s="4"/>
      <c r="E10" s="4">
        <f>Tabela1345678910111213[[#This Row],[Planowana praca przewozowa]]+Tabela1345678910111213[[#This Row],[Wzkm zlecone dodatkowo]]-Tabela1345678910111213[[#This Row],[Wzkm niewykonane]]</f>
        <v>270.08</v>
      </c>
      <c r="F10" s="5"/>
      <c r="G10" s="5"/>
      <c r="H10" s="5">
        <f>Tabela1345678910111213[[#This Row],[Planowana praca przewozowa]]*Tabela1345678910111213[[#This Row],[Stawka za wzkm]]</f>
        <v>0</v>
      </c>
      <c r="I10" s="5">
        <f>Tabela1345678910111213[[#This Row],[Kwota netto wynagrodzenia]]*0.08</f>
        <v>0</v>
      </c>
      <c r="J10" s="5">
        <f>Tabela1345678910111213[[#This Row],[Kwota netto wynagrodzenia]]+Tabela1345678910111213[[#This Row],[VAT 8%]]</f>
        <v>0</v>
      </c>
    </row>
    <row r="11" spans="1:11" s="6" customFormat="1" ht="18" customHeight="1" x14ac:dyDescent="0.3">
      <c r="A11" s="7">
        <v>46056</v>
      </c>
      <c r="B11" s="4">
        <v>270.08</v>
      </c>
      <c r="C11" s="4"/>
      <c r="D11" s="4"/>
      <c r="E11" s="4">
        <f>Tabela1345678910111213[[#This Row],[Planowana praca przewozowa]]+Tabela1345678910111213[[#This Row],[Wzkm zlecone dodatkowo]]-Tabela1345678910111213[[#This Row],[Wzkm niewykonane]]</f>
        <v>270.08</v>
      </c>
      <c r="F11" s="5"/>
      <c r="G11" s="5"/>
      <c r="H11" s="5">
        <f>Tabela1345678910111213[[#This Row],[Planowana praca przewozowa]]*Tabela1345678910111213[[#This Row],[Stawka za wzkm]]</f>
        <v>0</v>
      </c>
      <c r="I11" s="5">
        <f>Tabela1345678910111213[[#This Row],[Kwota netto wynagrodzenia]]*0.08</f>
        <v>0</v>
      </c>
      <c r="J11" s="5">
        <f>Tabela1345678910111213[[#This Row],[Kwota netto wynagrodzenia]]+Tabela1345678910111213[[#This Row],[VAT 8%]]</f>
        <v>0</v>
      </c>
    </row>
    <row r="12" spans="1:11" s="6" customFormat="1" ht="18" customHeight="1" x14ac:dyDescent="0.3">
      <c r="A12" s="7">
        <v>46057</v>
      </c>
      <c r="B12" s="4">
        <v>270.08</v>
      </c>
      <c r="C12" s="4"/>
      <c r="D12" s="4"/>
      <c r="E12" s="4">
        <f>Tabela1345678910111213[[#This Row],[Planowana praca przewozowa]]+Tabela1345678910111213[[#This Row],[Wzkm zlecone dodatkowo]]-Tabela1345678910111213[[#This Row],[Wzkm niewykonane]]</f>
        <v>270.08</v>
      </c>
      <c r="F12" s="5"/>
      <c r="G12" s="5"/>
      <c r="H12" s="5">
        <f>Tabela1345678910111213[[#This Row],[Planowana praca przewozowa]]*Tabela1345678910111213[[#This Row],[Stawka za wzkm]]</f>
        <v>0</v>
      </c>
      <c r="I12" s="5">
        <f>Tabela1345678910111213[[#This Row],[Kwota netto wynagrodzenia]]*0.08</f>
        <v>0</v>
      </c>
      <c r="J12" s="5">
        <f>Tabela1345678910111213[[#This Row],[Kwota netto wynagrodzenia]]+Tabela1345678910111213[[#This Row],[VAT 8%]]</f>
        <v>0</v>
      </c>
    </row>
    <row r="13" spans="1:11" s="6" customFormat="1" ht="18" customHeight="1" x14ac:dyDescent="0.3">
      <c r="A13" s="7">
        <v>46058</v>
      </c>
      <c r="B13" s="4">
        <v>270.08</v>
      </c>
      <c r="C13" s="4"/>
      <c r="D13" s="4"/>
      <c r="E13" s="4">
        <f>Tabela1345678910111213[[#This Row],[Planowana praca przewozowa]]+Tabela1345678910111213[[#This Row],[Wzkm zlecone dodatkowo]]-Tabela1345678910111213[[#This Row],[Wzkm niewykonane]]</f>
        <v>270.08</v>
      </c>
      <c r="F13" s="5"/>
      <c r="G13" s="5"/>
      <c r="H13" s="5">
        <f>Tabela1345678910111213[[#This Row],[Planowana praca przewozowa]]*Tabela1345678910111213[[#This Row],[Stawka za wzkm]]</f>
        <v>0</v>
      </c>
      <c r="I13" s="5">
        <f>Tabela1345678910111213[[#This Row],[Kwota netto wynagrodzenia]]*0.08</f>
        <v>0</v>
      </c>
      <c r="J13" s="5">
        <f>Tabela1345678910111213[[#This Row],[Kwota netto wynagrodzenia]]+Tabela1345678910111213[[#This Row],[VAT 8%]]</f>
        <v>0</v>
      </c>
    </row>
    <row r="14" spans="1:11" s="6" customFormat="1" ht="18" customHeight="1" x14ac:dyDescent="0.3">
      <c r="A14" s="7">
        <v>46059</v>
      </c>
      <c r="B14" s="4">
        <v>270.08</v>
      </c>
      <c r="C14" s="4"/>
      <c r="D14" s="4"/>
      <c r="E14" s="4">
        <f>Tabela1345678910111213[[#This Row],[Planowana praca przewozowa]]+Tabela1345678910111213[[#This Row],[Wzkm zlecone dodatkowo]]-Tabela1345678910111213[[#This Row],[Wzkm niewykonane]]</f>
        <v>270.08</v>
      </c>
      <c r="F14" s="5"/>
      <c r="G14" s="5"/>
      <c r="H14" s="5">
        <f>Tabela1345678910111213[[#This Row],[Planowana praca przewozowa]]*Tabela1345678910111213[[#This Row],[Stawka za wzkm]]</f>
        <v>0</v>
      </c>
      <c r="I14" s="5">
        <f>Tabela1345678910111213[[#This Row],[Kwota netto wynagrodzenia]]*0.08</f>
        <v>0</v>
      </c>
      <c r="J14" s="5">
        <f>Tabela1345678910111213[[#This Row],[Kwota netto wynagrodzenia]]+Tabela1345678910111213[[#This Row],[VAT 8%]]</f>
        <v>0</v>
      </c>
    </row>
    <row r="15" spans="1:11" s="6" customFormat="1" ht="18" customHeight="1" x14ac:dyDescent="0.3">
      <c r="A15" s="7">
        <v>46060</v>
      </c>
      <c r="B15" s="4">
        <v>103.32000000000001</v>
      </c>
      <c r="C15" s="4"/>
      <c r="D15" s="4"/>
      <c r="E15" s="4">
        <f>Tabela1345678910111213[[#This Row],[Planowana praca przewozowa]]+Tabela1345678910111213[[#This Row],[Wzkm zlecone dodatkowo]]-Tabela1345678910111213[[#This Row],[Wzkm niewykonane]]</f>
        <v>103.32000000000001</v>
      </c>
      <c r="F15" s="5"/>
      <c r="G15" s="5"/>
      <c r="H15" s="5">
        <f>Tabela1345678910111213[[#This Row],[Planowana praca przewozowa]]*Tabela1345678910111213[[#This Row],[Stawka za wzkm]]</f>
        <v>0</v>
      </c>
      <c r="I15" s="5">
        <f>Tabela1345678910111213[[#This Row],[Kwota netto wynagrodzenia]]*0.08</f>
        <v>0</v>
      </c>
      <c r="J15" s="5">
        <f>Tabela1345678910111213[[#This Row],[Kwota netto wynagrodzenia]]+Tabela1345678910111213[[#This Row],[VAT 8%]]</f>
        <v>0</v>
      </c>
    </row>
    <row r="16" spans="1:11" s="6" customFormat="1" ht="18" customHeight="1" x14ac:dyDescent="0.3">
      <c r="A16" s="7">
        <v>46061</v>
      </c>
      <c r="B16" s="4">
        <v>0</v>
      </c>
      <c r="C16" s="4"/>
      <c r="D16" s="4"/>
      <c r="E16" s="4">
        <f>Tabela1345678910111213[[#This Row],[Planowana praca przewozowa]]+Tabela1345678910111213[[#This Row],[Wzkm zlecone dodatkowo]]-Tabela1345678910111213[[#This Row],[Wzkm niewykonane]]</f>
        <v>0</v>
      </c>
      <c r="F16" s="5"/>
      <c r="G16" s="5"/>
      <c r="H16" s="5">
        <f>Tabela1345678910111213[[#This Row],[Planowana praca przewozowa]]*Tabela1345678910111213[[#This Row],[Stawka za wzkm]]</f>
        <v>0</v>
      </c>
      <c r="I16" s="5">
        <f>Tabela1345678910111213[[#This Row],[Kwota netto wynagrodzenia]]*0.08</f>
        <v>0</v>
      </c>
      <c r="J16" s="5">
        <f>Tabela1345678910111213[[#This Row],[Kwota netto wynagrodzenia]]+Tabela1345678910111213[[#This Row],[VAT 8%]]</f>
        <v>0</v>
      </c>
    </row>
    <row r="17" spans="1:10" s="6" customFormat="1" ht="18" customHeight="1" x14ac:dyDescent="0.3">
      <c r="A17" s="7">
        <v>46062</v>
      </c>
      <c r="B17" s="4">
        <v>270.08</v>
      </c>
      <c r="C17" s="4"/>
      <c r="D17" s="4"/>
      <c r="E17" s="4">
        <f>Tabela1345678910111213[[#This Row],[Planowana praca przewozowa]]+Tabela1345678910111213[[#This Row],[Wzkm zlecone dodatkowo]]-Tabela1345678910111213[[#This Row],[Wzkm niewykonane]]</f>
        <v>270.08</v>
      </c>
      <c r="F17" s="5"/>
      <c r="G17" s="5"/>
      <c r="H17" s="5">
        <f>Tabela1345678910111213[[#This Row],[Planowana praca przewozowa]]*Tabela1345678910111213[[#This Row],[Stawka za wzkm]]</f>
        <v>0</v>
      </c>
      <c r="I17" s="5">
        <f>Tabela1345678910111213[[#This Row],[Kwota netto wynagrodzenia]]*0.08</f>
        <v>0</v>
      </c>
      <c r="J17" s="5">
        <f>Tabela1345678910111213[[#This Row],[Kwota netto wynagrodzenia]]+Tabela1345678910111213[[#This Row],[VAT 8%]]</f>
        <v>0</v>
      </c>
    </row>
    <row r="18" spans="1:10" s="6" customFormat="1" ht="18" customHeight="1" x14ac:dyDescent="0.3">
      <c r="A18" s="7">
        <v>46063</v>
      </c>
      <c r="B18" s="4">
        <v>270.08</v>
      </c>
      <c r="C18" s="4"/>
      <c r="D18" s="4"/>
      <c r="E18" s="4">
        <f>Tabela1345678910111213[[#This Row],[Planowana praca przewozowa]]+Tabela1345678910111213[[#This Row],[Wzkm zlecone dodatkowo]]-Tabela1345678910111213[[#This Row],[Wzkm niewykonane]]</f>
        <v>270.08</v>
      </c>
      <c r="F18" s="5"/>
      <c r="G18" s="5"/>
      <c r="H18" s="5">
        <f>Tabela1345678910111213[[#This Row],[Planowana praca przewozowa]]*Tabela1345678910111213[[#This Row],[Stawka za wzkm]]</f>
        <v>0</v>
      </c>
      <c r="I18" s="5">
        <f>Tabela1345678910111213[[#This Row],[Kwota netto wynagrodzenia]]*0.08</f>
        <v>0</v>
      </c>
      <c r="J18" s="5">
        <f>Tabela1345678910111213[[#This Row],[Kwota netto wynagrodzenia]]+Tabela1345678910111213[[#This Row],[VAT 8%]]</f>
        <v>0</v>
      </c>
    </row>
    <row r="19" spans="1:10" s="6" customFormat="1" ht="18" customHeight="1" x14ac:dyDescent="0.3">
      <c r="A19" s="7">
        <v>46064</v>
      </c>
      <c r="B19" s="4">
        <v>270.08</v>
      </c>
      <c r="C19" s="4"/>
      <c r="D19" s="4"/>
      <c r="E19" s="4">
        <f>Tabela1345678910111213[[#This Row],[Planowana praca przewozowa]]+Tabela1345678910111213[[#This Row],[Wzkm zlecone dodatkowo]]-Tabela1345678910111213[[#This Row],[Wzkm niewykonane]]</f>
        <v>270.08</v>
      </c>
      <c r="F19" s="5"/>
      <c r="G19" s="5"/>
      <c r="H19" s="5">
        <f>Tabela1345678910111213[[#This Row],[Planowana praca przewozowa]]*Tabela1345678910111213[[#This Row],[Stawka za wzkm]]</f>
        <v>0</v>
      </c>
      <c r="I19" s="5">
        <f>Tabela1345678910111213[[#This Row],[Kwota netto wynagrodzenia]]*0.08</f>
        <v>0</v>
      </c>
      <c r="J19" s="5">
        <f>Tabela1345678910111213[[#This Row],[Kwota netto wynagrodzenia]]+Tabela1345678910111213[[#This Row],[VAT 8%]]</f>
        <v>0</v>
      </c>
    </row>
    <row r="20" spans="1:10" s="6" customFormat="1" ht="18" customHeight="1" x14ac:dyDescent="0.3">
      <c r="A20" s="7">
        <v>46065</v>
      </c>
      <c r="B20" s="4">
        <v>270.08</v>
      </c>
      <c r="C20" s="4"/>
      <c r="D20" s="4"/>
      <c r="E20" s="4">
        <f>Tabela1345678910111213[[#This Row],[Planowana praca przewozowa]]+Tabela1345678910111213[[#This Row],[Wzkm zlecone dodatkowo]]-Tabela1345678910111213[[#This Row],[Wzkm niewykonane]]</f>
        <v>270.08</v>
      </c>
      <c r="F20" s="5"/>
      <c r="G20" s="5"/>
      <c r="H20" s="5">
        <f>Tabela1345678910111213[[#This Row],[Planowana praca przewozowa]]*Tabela1345678910111213[[#This Row],[Stawka za wzkm]]</f>
        <v>0</v>
      </c>
      <c r="I20" s="5">
        <f>Tabela1345678910111213[[#This Row],[Kwota netto wynagrodzenia]]*0.08</f>
        <v>0</v>
      </c>
      <c r="J20" s="5">
        <f>Tabela1345678910111213[[#This Row],[Kwota netto wynagrodzenia]]+Tabela1345678910111213[[#This Row],[VAT 8%]]</f>
        <v>0</v>
      </c>
    </row>
    <row r="21" spans="1:10" s="6" customFormat="1" ht="18" customHeight="1" x14ac:dyDescent="0.3">
      <c r="A21" s="7">
        <v>46066</v>
      </c>
      <c r="B21" s="4">
        <v>270.08</v>
      </c>
      <c r="C21" s="4"/>
      <c r="D21" s="4"/>
      <c r="E21" s="4">
        <f>Tabela1345678910111213[[#This Row],[Planowana praca przewozowa]]+Tabela1345678910111213[[#This Row],[Wzkm zlecone dodatkowo]]-Tabela1345678910111213[[#This Row],[Wzkm niewykonane]]</f>
        <v>270.08</v>
      </c>
      <c r="F21" s="5"/>
      <c r="G21" s="5"/>
      <c r="H21" s="5">
        <f>Tabela1345678910111213[[#This Row],[Planowana praca przewozowa]]*Tabela1345678910111213[[#This Row],[Stawka za wzkm]]</f>
        <v>0</v>
      </c>
      <c r="I21" s="5">
        <f>Tabela1345678910111213[[#This Row],[Kwota netto wynagrodzenia]]*0.08</f>
        <v>0</v>
      </c>
      <c r="J21" s="5">
        <f>Tabela1345678910111213[[#This Row],[Kwota netto wynagrodzenia]]+Tabela1345678910111213[[#This Row],[VAT 8%]]</f>
        <v>0</v>
      </c>
    </row>
    <row r="22" spans="1:10" s="6" customFormat="1" ht="18" customHeight="1" x14ac:dyDescent="0.3">
      <c r="A22" s="7">
        <v>46067</v>
      </c>
      <c r="B22" s="4">
        <v>103.32000000000001</v>
      </c>
      <c r="C22" s="4"/>
      <c r="D22" s="4"/>
      <c r="E22" s="4">
        <f>Tabela1345678910111213[[#This Row],[Planowana praca przewozowa]]+Tabela1345678910111213[[#This Row],[Wzkm zlecone dodatkowo]]-Tabela1345678910111213[[#This Row],[Wzkm niewykonane]]</f>
        <v>103.32000000000001</v>
      </c>
      <c r="F22" s="5"/>
      <c r="G22" s="5"/>
      <c r="H22" s="5">
        <f>Tabela1345678910111213[[#This Row],[Planowana praca przewozowa]]*Tabela1345678910111213[[#This Row],[Stawka za wzkm]]</f>
        <v>0</v>
      </c>
      <c r="I22" s="5">
        <f>Tabela1345678910111213[[#This Row],[Kwota netto wynagrodzenia]]*0.08</f>
        <v>0</v>
      </c>
      <c r="J22" s="5">
        <f>Tabela1345678910111213[[#This Row],[Kwota netto wynagrodzenia]]+Tabela1345678910111213[[#This Row],[VAT 8%]]</f>
        <v>0</v>
      </c>
    </row>
    <row r="23" spans="1:10" s="6" customFormat="1" ht="18" customHeight="1" x14ac:dyDescent="0.3">
      <c r="A23" s="7">
        <v>46068</v>
      </c>
      <c r="B23" s="4">
        <v>0</v>
      </c>
      <c r="C23" s="4"/>
      <c r="D23" s="4"/>
      <c r="E23" s="4">
        <f>Tabela1345678910111213[[#This Row],[Planowana praca przewozowa]]+Tabela1345678910111213[[#This Row],[Wzkm zlecone dodatkowo]]-Tabela1345678910111213[[#This Row],[Wzkm niewykonane]]</f>
        <v>0</v>
      </c>
      <c r="F23" s="5"/>
      <c r="G23" s="5"/>
      <c r="H23" s="5">
        <f>Tabela1345678910111213[[#This Row],[Planowana praca przewozowa]]*Tabela1345678910111213[[#This Row],[Stawka za wzkm]]</f>
        <v>0</v>
      </c>
      <c r="I23" s="5">
        <f>Tabela1345678910111213[[#This Row],[Kwota netto wynagrodzenia]]*0.08</f>
        <v>0</v>
      </c>
      <c r="J23" s="5">
        <f>Tabela1345678910111213[[#This Row],[Kwota netto wynagrodzenia]]+Tabela1345678910111213[[#This Row],[VAT 8%]]</f>
        <v>0</v>
      </c>
    </row>
    <row r="24" spans="1:10" s="6" customFormat="1" ht="18" customHeight="1" x14ac:dyDescent="0.3">
      <c r="A24" s="7">
        <v>46069</v>
      </c>
      <c r="B24" s="4">
        <v>362.64</v>
      </c>
      <c r="C24" s="4"/>
      <c r="D24" s="4"/>
      <c r="E24" s="4">
        <f>Tabela1345678910111213[[#This Row],[Planowana praca przewozowa]]+Tabela1345678910111213[[#This Row],[Wzkm zlecone dodatkowo]]-Tabela1345678910111213[[#This Row],[Wzkm niewykonane]]</f>
        <v>362.64</v>
      </c>
      <c r="F24" s="5"/>
      <c r="G24" s="5"/>
      <c r="H24" s="5">
        <f>Tabela1345678910111213[[#This Row],[Planowana praca przewozowa]]*Tabela1345678910111213[[#This Row],[Stawka za wzkm]]</f>
        <v>0</v>
      </c>
      <c r="I24" s="5">
        <f>Tabela1345678910111213[[#This Row],[Kwota netto wynagrodzenia]]*0.08</f>
        <v>0</v>
      </c>
      <c r="J24" s="5">
        <f>Tabela1345678910111213[[#This Row],[Kwota netto wynagrodzenia]]+Tabela1345678910111213[[#This Row],[VAT 8%]]</f>
        <v>0</v>
      </c>
    </row>
    <row r="25" spans="1:10" s="6" customFormat="1" ht="18" customHeight="1" x14ac:dyDescent="0.3">
      <c r="A25" s="7">
        <v>46070</v>
      </c>
      <c r="B25" s="4">
        <v>362.64</v>
      </c>
      <c r="C25" s="4"/>
      <c r="D25" s="4"/>
      <c r="E25" s="4">
        <f>Tabela1345678910111213[[#This Row],[Planowana praca przewozowa]]+Tabela1345678910111213[[#This Row],[Wzkm zlecone dodatkowo]]-Tabela1345678910111213[[#This Row],[Wzkm niewykonane]]</f>
        <v>362.64</v>
      </c>
      <c r="F25" s="5"/>
      <c r="G25" s="5"/>
      <c r="H25" s="5">
        <f>Tabela1345678910111213[[#This Row],[Planowana praca przewozowa]]*Tabela1345678910111213[[#This Row],[Stawka za wzkm]]</f>
        <v>0</v>
      </c>
      <c r="I25" s="5">
        <f>Tabela1345678910111213[[#This Row],[Kwota netto wynagrodzenia]]*0.08</f>
        <v>0</v>
      </c>
      <c r="J25" s="5">
        <f>Tabela1345678910111213[[#This Row],[Kwota netto wynagrodzenia]]+Tabela1345678910111213[[#This Row],[VAT 8%]]</f>
        <v>0</v>
      </c>
    </row>
    <row r="26" spans="1:10" s="6" customFormat="1" ht="18" customHeight="1" x14ac:dyDescent="0.3">
      <c r="A26" s="7">
        <v>46071</v>
      </c>
      <c r="B26" s="4">
        <v>362.64</v>
      </c>
      <c r="C26" s="4"/>
      <c r="D26" s="4"/>
      <c r="E26" s="4">
        <f>Tabela1345678910111213[[#This Row],[Planowana praca przewozowa]]+Tabela1345678910111213[[#This Row],[Wzkm zlecone dodatkowo]]-Tabela1345678910111213[[#This Row],[Wzkm niewykonane]]</f>
        <v>362.64</v>
      </c>
      <c r="F26" s="5"/>
      <c r="G26" s="5"/>
      <c r="H26" s="5">
        <f>Tabela1345678910111213[[#This Row],[Planowana praca przewozowa]]*Tabela1345678910111213[[#This Row],[Stawka za wzkm]]</f>
        <v>0</v>
      </c>
      <c r="I26" s="5">
        <f>Tabela1345678910111213[[#This Row],[Kwota netto wynagrodzenia]]*0.08</f>
        <v>0</v>
      </c>
      <c r="J26" s="5">
        <f>Tabela1345678910111213[[#This Row],[Kwota netto wynagrodzenia]]+Tabela1345678910111213[[#This Row],[VAT 8%]]</f>
        <v>0</v>
      </c>
    </row>
    <row r="27" spans="1:10" s="6" customFormat="1" ht="18" customHeight="1" x14ac:dyDescent="0.3">
      <c r="A27" s="7">
        <v>46072</v>
      </c>
      <c r="B27" s="4">
        <v>362.64</v>
      </c>
      <c r="C27" s="4"/>
      <c r="D27" s="4"/>
      <c r="E27" s="4">
        <f>Tabela1345678910111213[[#This Row],[Planowana praca przewozowa]]+Tabela1345678910111213[[#This Row],[Wzkm zlecone dodatkowo]]-Tabela1345678910111213[[#This Row],[Wzkm niewykonane]]</f>
        <v>362.64</v>
      </c>
      <c r="F27" s="5"/>
      <c r="G27" s="5"/>
      <c r="H27" s="5">
        <f>Tabela1345678910111213[[#This Row],[Planowana praca przewozowa]]*Tabela1345678910111213[[#This Row],[Stawka za wzkm]]</f>
        <v>0</v>
      </c>
      <c r="I27" s="5">
        <f>Tabela1345678910111213[[#This Row],[Kwota netto wynagrodzenia]]*0.08</f>
        <v>0</v>
      </c>
      <c r="J27" s="5">
        <f>Tabela1345678910111213[[#This Row],[Kwota netto wynagrodzenia]]+Tabela1345678910111213[[#This Row],[VAT 8%]]</f>
        <v>0</v>
      </c>
    </row>
    <row r="28" spans="1:10" s="6" customFormat="1" ht="18" customHeight="1" x14ac:dyDescent="0.3">
      <c r="A28" s="7">
        <v>46073</v>
      </c>
      <c r="B28" s="4">
        <v>362.64</v>
      </c>
      <c r="C28" s="4"/>
      <c r="D28" s="4"/>
      <c r="E28" s="4">
        <f>Tabela1345678910111213[[#This Row],[Planowana praca przewozowa]]+Tabela1345678910111213[[#This Row],[Wzkm zlecone dodatkowo]]-Tabela1345678910111213[[#This Row],[Wzkm niewykonane]]</f>
        <v>362.64</v>
      </c>
      <c r="F28" s="5"/>
      <c r="G28" s="5"/>
      <c r="H28" s="5">
        <f>Tabela1345678910111213[[#This Row],[Planowana praca przewozowa]]*Tabela1345678910111213[[#This Row],[Stawka za wzkm]]</f>
        <v>0</v>
      </c>
      <c r="I28" s="5">
        <f>Tabela1345678910111213[[#This Row],[Kwota netto wynagrodzenia]]*0.08</f>
        <v>0</v>
      </c>
      <c r="J28" s="5">
        <f>Tabela1345678910111213[[#This Row],[Kwota netto wynagrodzenia]]+Tabela1345678910111213[[#This Row],[VAT 8%]]</f>
        <v>0</v>
      </c>
    </row>
    <row r="29" spans="1:10" s="6" customFormat="1" ht="18" customHeight="1" x14ac:dyDescent="0.3">
      <c r="A29" s="7">
        <v>46074</v>
      </c>
      <c r="B29" s="4">
        <v>103.32000000000001</v>
      </c>
      <c r="C29" s="4"/>
      <c r="D29" s="4"/>
      <c r="E29" s="4">
        <f>Tabela1345678910111213[[#This Row],[Planowana praca przewozowa]]+Tabela1345678910111213[[#This Row],[Wzkm zlecone dodatkowo]]-Tabela1345678910111213[[#This Row],[Wzkm niewykonane]]</f>
        <v>103.32000000000001</v>
      </c>
      <c r="F29" s="5"/>
      <c r="G29" s="5"/>
      <c r="H29" s="5">
        <f>Tabela1345678910111213[[#This Row],[Planowana praca przewozowa]]*Tabela1345678910111213[[#This Row],[Stawka za wzkm]]</f>
        <v>0</v>
      </c>
      <c r="I29" s="5">
        <f>Tabela1345678910111213[[#This Row],[Kwota netto wynagrodzenia]]*0.08</f>
        <v>0</v>
      </c>
      <c r="J29" s="5">
        <f>Tabela1345678910111213[[#This Row],[Kwota netto wynagrodzenia]]+Tabela1345678910111213[[#This Row],[VAT 8%]]</f>
        <v>0</v>
      </c>
    </row>
    <row r="30" spans="1:10" s="6" customFormat="1" ht="18" customHeight="1" x14ac:dyDescent="0.3">
      <c r="A30" s="7">
        <v>46075</v>
      </c>
      <c r="B30" s="4">
        <v>0</v>
      </c>
      <c r="C30" s="4"/>
      <c r="D30" s="4"/>
      <c r="E30" s="4">
        <f>Tabela1345678910111213[[#This Row],[Planowana praca przewozowa]]+Tabela1345678910111213[[#This Row],[Wzkm zlecone dodatkowo]]-Tabela1345678910111213[[#This Row],[Wzkm niewykonane]]</f>
        <v>0</v>
      </c>
      <c r="F30" s="5"/>
      <c r="G30" s="5"/>
      <c r="H30" s="5">
        <f>Tabela1345678910111213[[#This Row],[Planowana praca przewozowa]]*Tabela1345678910111213[[#This Row],[Stawka za wzkm]]</f>
        <v>0</v>
      </c>
      <c r="I30" s="5">
        <f>Tabela1345678910111213[[#This Row],[Kwota netto wynagrodzenia]]*0.08</f>
        <v>0</v>
      </c>
      <c r="J30" s="5">
        <f>Tabela1345678910111213[[#This Row],[Kwota netto wynagrodzenia]]+Tabela1345678910111213[[#This Row],[VAT 8%]]</f>
        <v>0</v>
      </c>
    </row>
    <row r="31" spans="1:10" s="6" customFormat="1" ht="18" customHeight="1" x14ac:dyDescent="0.3">
      <c r="A31" s="7">
        <v>46076</v>
      </c>
      <c r="B31" s="4">
        <v>362.64</v>
      </c>
      <c r="C31" s="4"/>
      <c r="D31" s="4"/>
      <c r="E31" s="4">
        <f>Tabela1345678910111213[[#This Row],[Planowana praca przewozowa]]+Tabela1345678910111213[[#This Row],[Wzkm zlecone dodatkowo]]-Tabela1345678910111213[[#This Row],[Wzkm niewykonane]]</f>
        <v>362.64</v>
      </c>
      <c r="F31" s="5"/>
      <c r="G31" s="5"/>
      <c r="H31" s="5">
        <f>Tabela1345678910111213[[#This Row],[Planowana praca przewozowa]]*Tabela1345678910111213[[#This Row],[Stawka za wzkm]]</f>
        <v>0</v>
      </c>
      <c r="I31" s="5">
        <f>Tabela1345678910111213[[#This Row],[Kwota netto wynagrodzenia]]*0.08</f>
        <v>0</v>
      </c>
      <c r="J31" s="5">
        <f>Tabela1345678910111213[[#This Row],[Kwota netto wynagrodzenia]]+Tabela1345678910111213[[#This Row],[VAT 8%]]</f>
        <v>0</v>
      </c>
    </row>
    <row r="32" spans="1:10" s="6" customFormat="1" ht="18" customHeight="1" x14ac:dyDescent="0.3">
      <c r="A32" s="7">
        <v>46077</v>
      </c>
      <c r="B32" s="4">
        <v>362.64</v>
      </c>
      <c r="C32" s="4"/>
      <c r="D32" s="4"/>
      <c r="E32" s="4">
        <f>Tabela1345678910111213[[#This Row],[Planowana praca przewozowa]]+Tabela1345678910111213[[#This Row],[Wzkm zlecone dodatkowo]]-Tabela1345678910111213[[#This Row],[Wzkm niewykonane]]</f>
        <v>362.64</v>
      </c>
      <c r="F32" s="5"/>
      <c r="G32" s="5"/>
      <c r="H32" s="5">
        <f>Tabela1345678910111213[[#This Row],[Planowana praca przewozowa]]*Tabela1345678910111213[[#This Row],[Stawka za wzkm]]</f>
        <v>0</v>
      </c>
      <c r="I32" s="5">
        <f>Tabela1345678910111213[[#This Row],[Kwota netto wynagrodzenia]]*0.08</f>
        <v>0</v>
      </c>
      <c r="J32" s="5">
        <f>Tabela1345678910111213[[#This Row],[Kwota netto wynagrodzenia]]+Tabela1345678910111213[[#This Row],[VAT 8%]]</f>
        <v>0</v>
      </c>
    </row>
    <row r="33" spans="1:10" s="6" customFormat="1" ht="18" customHeight="1" x14ac:dyDescent="0.3">
      <c r="A33" s="7">
        <v>46078</v>
      </c>
      <c r="B33" s="4">
        <v>362.64</v>
      </c>
      <c r="C33" s="4"/>
      <c r="D33" s="4"/>
      <c r="E33" s="4">
        <f>Tabela1345678910111213[[#This Row],[Planowana praca przewozowa]]+Tabela1345678910111213[[#This Row],[Wzkm zlecone dodatkowo]]-Tabela1345678910111213[[#This Row],[Wzkm niewykonane]]</f>
        <v>362.64</v>
      </c>
      <c r="F33" s="5"/>
      <c r="G33" s="5"/>
      <c r="H33" s="5">
        <f>Tabela1345678910111213[[#This Row],[Planowana praca przewozowa]]*Tabela1345678910111213[[#This Row],[Stawka za wzkm]]</f>
        <v>0</v>
      </c>
      <c r="I33" s="5">
        <f>Tabela1345678910111213[[#This Row],[Kwota netto wynagrodzenia]]*0.08</f>
        <v>0</v>
      </c>
      <c r="J33" s="5">
        <f>Tabela1345678910111213[[#This Row],[Kwota netto wynagrodzenia]]+Tabela1345678910111213[[#This Row],[VAT 8%]]</f>
        <v>0</v>
      </c>
    </row>
    <row r="34" spans="1:10" s="6" customFormat="1" ht="18" customHeight="1" x14ac:dyDescent="0.3">
      <c r="A34" s="7">
        <v>46079</v>
      </c>
      <c r="B34" s="4">
        <v>362.64</v>
      </c>
      <c r="C34" s="4"/>
      <c r="D34" s="4"/>
      <c r="E34" s="4">
        <f>Tabela1345678910111213[[#This Row],[Planowana praca przewozowa]]+Tabela1345678910111213[[#This Row],[Wzkm zlecone dodatkowo]]-Tabela1345678910111213[[#This Row],[Wzkm niewykonane]]</f>
        <v>362.64</v>
      </c>
      <c r="F34" s="5"/>
      <c r="G34" s="5"/>
      <c r="H34" s="5">
        <f>Tabela1345678910111213[[#This Row],[Planowana praca przewozowa]]*Tabela1345678910111213[[#This Row],[Stawka za wzkm]]</f>
        <v>0</v>
      </c>
      <c r="I34" s="5">
        <f>Tabela1345678910111213[[#This Row],[Kwota netto wynagrodzenia]]*0.08</f>
        <v>0</v>
      </c>
      <c r="J34" s="5">
        <f>Tabela1345678910111213[[#This Row],[Kwota netto wynagrodzenia]]+Tabela1345678910111213[[#This Row],[VAT 8%]]</f>
        <v>0</v>
      </c>
    </row>
    <row r="35" spans="1:10" s="6" customFormat="1" ht="18" customHeight="1" x14ac:dyDescent="0.3">
      <c r="A35" s="7">
        <v>46080</v>
      </c>
      <c r="B35" s="4">
        <v>362.64</v>
      </c>
      <c r="C35" s="4"/>
      <c r="D35" s="4"/>
      <c r="E35" s="4">
        <f>Tabela1345678910111213[[#This Row],[Planowana praca przewozowa]]+Tabela1345678910111213[[#This Row],[Wzkm zlecone dodatkowo]]-Tabela1345678910111213[[#This Row],[Wzkm niewykonane]]</f>
        <v>362.64</v>
      </c>
      <c r="F35" s="5"/>
      <c r="G35" s="5"/>
      <c r="H35" s="5">
        <f>Tabela1345678910111213[[#This Row],[Planowana praca przewozowa]]*Tabela1345678910111213[[#This Row],[Stawka za wzkm]]</f>
        <v>0</v>
      </c>
      <c r="I35" s="5">
        <f>Tabela1345678910111213[[#This Row],[Kwota netto wynagrodzenia]]*0.08</f>
        <v>0</v>
      </c>
      <c r="J35" s="5">
        <f>Tabela1345678910111213[[#This Row],[Kwota netto wynagrodzenia]]+Tabela1345678910111213[[#This Row],[VAT 8%]]</f>
        <v>0</v>
      </c>
    </row>
    <row r="36" spans="1:10" s="6" customFormat="1" ht="18" customHeight="1" x14ac:dyDescent="0.3">
      <c r="A36" s="7">
        <v>46081</v>
      </c>
      <c r="B36" s="4">
        <v>103.32000000000001</v>
      </c>
      <c r="C36" s="4"/>
      <c r="D36" s="4"/>
      <c r="E36" s="4">
        <f>Tabela1345678910111213[[#This Row],[Planowana praca przewozowa]]+Tabela1345678910111213[[#This Row],[Wzkm zlecone dodatkowo]]-Tabela1345678910111213[[#This Row],[Wzkm niewykonane]]</f>
        <v>103.32000000000001</v>
      </c>
      <c r="F36" s="5"/>
      <c r="G36" s="5"/>
      <c r="H36" s="5">
        <f>Tabela1345678910111213[[#This Row],[Planowana praca przewozowa]]*Tabela1345678910111213[[#This Row],[Stawka za wzkm]]</f>
        <v>0</v>
      </c>
      <c r="I36" s="5">
        <f>Tabela1345678910111213[[#This Row],[Kwota netto wynagrodzenia]]*0.08</f>
        <v>0</v>
      </c>
      <c r="J36" s="5">
        <f>Tabela1345678910111213[[#This Row],[Kwota netto wynagrodzenia]]+Tabela1345678910111213[[#This Row],[VAT 8%]]</f>
        <v>0</v>
      </c>
    </row>
    <row r="37" spans="1:10" s="6" customFormat="1" ht="30" customHeight="1" x14ac:dyDescent="0.3">
      <c r="A37" s="3" t="s">
        <v>15</v>
      </c>
      <c r="B37" s="12">
        <f>SUBTOTAL(109,Tabela1345678910111213[Planowana praca przewozowa])</f>
        <v>6740.4800000000005</v>
      </c>
      <c r="C37" s="12">
        <f>SUBTOTAL(109,Tabela1345678910111213[Wzkm zlecone dodatkowo])</f>
        <v>0</v>
      </c>
      <c r="D37" s="12">
        <f>SUBTOTAL(109,Tabela1345678910111213[Wzkm niewykonane])</f>
        <v>0</v>
      </c>
      <c r="E37" s="12">
        <f>SUBTOTAL(109,Tabela1345678910111213[Wzkm wykonane łącznie])</f>
        <v>6740.4800000000005</v>
      </c>
      <c r="F37" s="13"/>
      <c r="G37" s="13">
        <f>SUBTOTAL(109,Tabela1345678910111213[Kary i potrącenia])</f>
        <v>0</v>
      </c>
      <c r="H37" s="13">
        <f>SUBTOTAL(109,Tabela1345678910111213[Kwota netto wynagrodzenia])</f>
        <v>0</v>
      </c>
      <c r="I37" s="13">
        <f>SUBTOTAL(109,Tabela1345678910111213[VAT 8%])</f>
        <v>0</v>
      </c>
      <c r="J37" s="13">
        <f>SUBTOTAL(109,Tabela1345678910111213[Wynagrodzenie brutto])</f>
        <v>0</v>
      </c>
    </row>
  </sheetData>
  <mergeCells count="2">
    <mergeCell ref="H1:I4"/>
    <mergeCell ref="A6:J6"/>
  </mergeCells>
  <pageMargins left="0.19685039370078741" right="0.19685039370078741" top="0.39370078740157483" bottom="0.39370078740157483" header="0" footer="0"/>
  <pageSetup paperSize="9" scale="75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25F31-65EB-4F46-8F87-29944C42939A}">
  <sheetPr>
    <pageSetUpPr fitToPage="1"/>
  </sheetPr>
  <dimension ref="A1:K39"/>
  <sheetViews>
    <sheetView zoomScaleNormal="100" workbookViewId="0">
      <selection activeCell="B9" sqref="B9:B38"/>
    </sheetView>
  </sheetViews>
  <sheetFormatPr defaultRowHeight="14.4" x14ac:dyDescent="0.3"/>
  <cols>
    <col min="1" max="1" width="11.77734375" style="8" customWidth="1"/>
    <col min="2" max="7" width="12.77734375" customWidth="1"/>
    <col min="8" max="8" width="15.77734375" customWidth="1"/>
    <col min="9" max="9" width="12.77734375" customWidth="1"/>
    <col min="10" max="10" width="15.77734375" customWidth="1"/>
  </cols>
  <sheetData>
    <row r="1" spans="1:11" ht="21.6" customHeight="1" x14ac:dyDescent="0.3">
      <c r="A1" s="9" t="s">
        <v>0</v>
      </c>
      <c r="B1" t="s">
        <v>3</v>
      </c>
      <c r="H1" s="15" t="s">
        <v>16</v>
      </c>
      <c r="I1" s="15"/>
    </row>
    <row r="2" spans="1:11" ht="21.6" customHeight="1" x14ac:dyDescent="0.3">
      <c r="A2" s="9" t="s">
        <v>1</v>
      </c>
      <c r="B2" t="s">
        <v>3</v>
      </c>
      <c r="H2" s="15"/>
      <c r="I2" s="15"/>
    </row>
    <row r="3" spans="1:11" ht="21.6" customHeight="1" x14ac:dyDescent="0.3">
      <c r="A3" s="9" t="s">
        <v>2</v>
      </c>
      <c r="B3" t="s">
        <v>4</v>
      </c>
      <c r="H3" s="15"/>
      <c r="I3" s="15"/>
    </row>
    <row r="4" spans="1:11" x14ac:dyDescent="0.3">
      <c r="H4" s="15"/>
      <c r="I4" s="15"/>
    </row>
    <row r="5" spans="1:11" ht="19.8" customHeight="1" x14ac:dyDescent="0.3">
      <c r="H5" s="10"/>
      <c r="I5" s="10"/>
    </row>
    <row r="6" spans="1:11" ht="53.4" customHeight="1" x14ac:dyDescent="0.3">
      <c r="A6" s="14" t="s">
        <v>28</v>
      </c>
      <c r="B6" s="14"/>
      <c r="C6" s="14"/>
      <c r="D6" s="14"/>
      <c r="E6" s="14"/>
      <c r="F6" s="14"/>
      <c r="G6" s="14"/>
      <c r="H6" s="14"/>
      <c r="I6" s="14"/>
      <c r="J6" s="14"/>
    </row>
    <row r="8" spans="1:11" ht="45.6" customHeight="1" x14ac:dyDescent="0.3">
      <c r="A8" s="2" t="s">
        <v>5</v>
      </c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" t="s">
        <v>12</v>
      </c>
      <c r="I8" s="2" t="s">
        <v>13</v>
      </c>
      <c r="J8" s="11" t="s">
        <v>14</v>
      </c>
      <c r="K8" s="1"/>
    </row>
    <row r="9" spans="1:11" s="6" customFormat="1" ht="18" customHeight="1" x14ac:dyDescent="0.3">
      <c r="A9" s="7">
        <v>45748</v>
      </c>
      <c r="B9" s="4">
        <v>362.64</v>
      </c>
      <c r="C9" s="4"/>
      <c r="D9" s="4"/>
      <c r="E9" s="4">
        <f>Tabela13[[#This Row],[Planowana praca przewozowa]]+Tabela13[[#This Row],[Wzkm zlecone dodatkowo]]-Tabela13[[#This Row],[Wzkm niewykonane]]</f>
        <v>362.64</v>
      </c>
      <c r="F9" s="5"/>
      <c r="G9" s="5"/>
      <c r="H9" s="5">
        <f>Tabela13[[#This Row],[Planowana praca przewozowa]]*Tabela13[[#This Row],[Stawka za wzkm]]</f>
        <v>0</v>
      </c>
      <c r="I9" s="5">
        <f>Tabela13[[#This Row],[Kwota netto wynagrodzenia]]*0.08</f>
        <v>0</v>
      </c>
      <c r="J9" s="5">
        <f>Tabela13[[#This Row],[Kwota netto wynagrodzenia]]+Tabela13[[#This Row],[VAT 8%]]</f>
        <v>0</v>
      </c>
    </row>
    <row r="10" spans="1:11" s="6" customFormat="1" ht="18" customHeight="1" x14ac:dyDescent="0.3">
      <c r="A10" s="7">
        <v>45749</v>
      </c>
      <c r="B10" s="4">
        <v>362.64</v>
      </c>
      <c r="C10" s="4"/>
      <c r="D10" s="4"/>
      <c r="E10" s="4">
        <f>Tabela13[[#This Row],[Planowana praca przewozowa]]+Tabela13[[#This Row],[Wzkm zlecone dodatkowo]]-Tabela13[[#This Row],[Wzkm niewykonane]]</f>
        <v>362.64</v>
      </c>
      <c r="F10" s="5"/>
      <c r="G10" s="5"/>
      <c r="H10" s="5">
        <f>Tabela13[[#This Row],[Planowana praca przewozowa]]*Tabela13[[#This Row],[Stawka za wzkm]]</f>
        <v>0</v>
      </c>
      <c r="I10" s="5">
        <f>Tabela13[[#This Row],[Kwota netto wynagrodzenia]]*0.08</f>
        <v>0</v>
      </c>
      <c r="J10" s="5">
        <f>Tabela13[[#This Row],[Kwota netto wynagrodzenia]]+Tabela13[[#This Row],[VAT 8%]]</f>
        <v>0</v>
      </c>
    </row>
    <row r="11" spans="1:11" s="6" customFormat="1" ht="18" customHeight="1" x14ac:dyDescent="0.3">
      <c r="A11" s="7">
        <v>45750</v>
      </c>
      <c r="B11" s="4">
        <v>362.64</v>
      </c>
      <c r="C11" s="4"/>
      <c r="D11" s="4"/>
      <c r="E11" s="4">
        <f>Tabela13[[#This Row],[Planowana praca przewozowa]]+Tabela13[[#This Row],[Wzkm zlecone dodatkowo]]-Tabela13[[#This Row],[Wzkm niewykonane]]</f>
        <v>362.64</v>
      </c>
      <c r="F11" s="5"/>
      <c r="G11" s="5"/>
      <c r="H11" s="5">
        <f>Tabela13[[#This Row],[Planowana praca przewozowa]]*Tabela13[[#This Row],[Stawka za wzkm]]</f>
        <v>0</v>
      </c>
      <c r="I11" s="5">
        <f>Tabela13[[#This Row],[Kwota netto wynagrodzenia]]*0.08</f>
        <v>0</v>
      </c>
      <c r="J11" s="5">
        <f>Tabela13[[#This Row],[Kwota netto wynagrodzenia]]+Tabela13[[#This Row],[VAT 8%]]</f>
        <v>0</v>
      </c>
    </row>
    <row r="12" spans="1:11" s="6" customFormat="1" ht="18" customHeight="1" x14ac:dyDescent="0.3">
      <c r="A12" s="7">
        <v>45751</v>
      </c>
      <c r="B12" s="4">
        <v>362.64</v>
      </c>
      <c r="C12" s="4"/>
      <c r="D12" s="4"/>
      <c r="E12" s="4">
        <f>Tabela13[[#This Row],[Planowana praca przewozowa]]+Tabela13[[#This Row],[Wzkm zlecone dodatkowo]]-Tabela13[[#This Row],[Wzkm niewykonane]]</f>
        <v>362.64</v>
      </c>
      <c r="F12" s="5"/>
      <c r="G12" s="5"/>
      <c r="H12" s="5">
        <f>Tabela13[[#This Row],[Planowana praca przewozowa]]*Tabela13[[#This Row],[Stawka za wzkm]]</f>
        <v>0</v>
      </c>
      <c r="I12" s="5">
        <f>Tabela13[[#This Row],[Kwota netto wynagrodzenia]]*0.08</f>
        <v>0</v>
      </c>
      <c r="J12" s="5">
        <f>Tabela13[[#This Row],[Kwota netto wynagrodzenia]]+Tabela13[[#This Row],[VAT 8%]]</f>
        <v>0</v>
      </c>
    </row>
    <row r="13" spans="1:11" s="6" customFormat="1" ht="18" customHeight="1" x14ac:dyDescent="0.3">
      <c r="A13" s="7">
        <v>45752</v>
      </c>
      <c r="B13" s="4">
        <v>103.32000000000001</v>
      </c>
      <c r="C13" s="4"/>
      <c r="D13" s="4"/>
      <c r="E13" s="4">
        <f>Tabela13[[#This Row],[Planowana praca przewozowa]]+Tabela13[[#This Row],[Wzkm zlecone dodatkowo]]-Tabela13[[#This Row],[Wzkm niewykonane]]</f>
        <v>103.32000000000001</v>
      </c>
      <c r="F13" s="5"/>
      <c r="G13" s="5"/>
      <c r="H13" s="5">
        <f>Tabela13[[#This Row],[Planowana praca przewozowa]]*Tabela13[[#This Row],[Stawka za wzkm]]</f>
        <v>0</v>
      </c>
      <c r="I13" s="5">
        <f>Tabela13[[#This Row],[Kwota netto wynagrodzenia]]*0.08</f>
        <v>0</v>
      </c>
      <c r="J13" s="5">
        <f>Tabela13[[#This Row],[Kwota netto wynagrodzenia]]+Tabela13[[#This Row],[VAT 8%]]</f>
        <v>0</v>
      </c>
    </row>
    <row r="14" spans="1:11" s="6" customFormat="1" ht="18" customHeight="1" x14ac:dyDescent="0.3">
      <c r="A14" s="7">
        <v>45753</v>
      </c>
      <c r="B14" s="4">
        <v>0</v>
      </c>
      <c r="C14" s="4"/>
      <c r="D14" s="4"/>
      <c r="E14" s="4">
        <f>Tabela13[[#This Row],[Planowana praca przewozowa]]+Tabela13[[#This Row],[Wzkm zlecone dodatkowo]]-Tabela13[[#This Row],[Wzkm niewykonane]]</f>
        <v>0</v>
      </c>
      <c r="F14" s="5"/>
      <c r="G14" s="5"/>
      <c r="H14" s="5">
        <f>Tabela13[[#This Row],[Planowana praca przewozowa]]*Tabela13[[#This Row],[Stawka za wzkm]]</f>
        <v>0</v>
      </c>
      <c r="I14" s="5">
        <f>Tabela13[[#This Row],[Kwota netto wynagrodzenia]]*0.08</f>
        <v>0</v>
      </c>
      <c r="J14" s="5">
        <f>Tabela13[[#This Row],[Kwota netto wynagrodzenia]]+Tabela13[[#This Row],[VAT 8%]]</f>
        <v>0</v>
      </c>
    </row>
    <row r="15" spans="1:11" s="6" customFormat="1" ht="18" customHeight="1" x14ac:dyDescent="0.3">
      <c r="A15" s="7">
        <v>45754</v>
      </c>
      <c r="B15" s="4">
        <v>362.64</v>
      </c>
      <c r="C15" s="4"/>
      <c r="D15" s="4"/>
      <c r="E15" s="4">
        <f>Tabela13[[#This Row],[Planowana praca przewozowa]]+Tabela13[[#This Row],[Wzkm zlecone dodatkowo]]-Tabela13[[#This Row],[Wzkm niewykonane]]</f>
        <v>362.64</v>
      </c>
      <c r="F15" s="5"/>
      <c r="G15" s="5"/>
      <c r="H15" s="5">
        <f>Tabela13[[#This Row],[Planowana praca przewozowa]]*Tabela13[[#This Row],[Stawka za wzkm]]</f>
        <v>0</v>
      </c>
      <c r="I15" s="5">
        <f>Tabela13[[#This Row],[Kwota netto wynagrodzenia]]*0.08</f>
        <v>0</v>
      </c>
      <c r="J15" s="5">
        <f>Tabela13[[#This Row],[Kwota netto wynagrodzenia]]+Tabela13[[#This Row],[VAT 8%]]</f>
        <v>0</v>
      </c>
    </row>
    <row r="16" spans="1:11" s="6" customFormat="1" ht="18" customHeight="1" x14ac:dyDescent="0.3">
      <c r="A16" s="7">
        <v>45755</v>
      </c>
      <c r="B16" s="4">
        <v>362.64</v>
      </c>
      <c r="C16" s="4"/>
      <c r="D16" s="4"/>
      <c r="E16" s="4">
        <f>Tabela13[[#This Row],[Planowana praca przewozowa]]+Tabela13[[#This Row],[Wzkm zlecone dodatkowo]]-Tabela13[[#This Row],[Wzkm niewykonane]]</f>
        <v>362.64</v>
      </c>
      <c r="F16" s="5"/>
      <c r="G16" s="5"/>
      <c r="H16" s="5">
        <f>Tabela13[[#This Row],[Planowana praca przewozowa]]*Tabela13[[#This Row],[Stawka za wzkm]]</f>
        <v>0</v>
      </c>
      <c r="I16" s="5">
        <f>Tabela13[[#This Row],[Kwota netto wynagrodzenia]]*0.08</f>
        <v>0</v>
      </c>
      <c r="J16" s="5">
        <f>Tabela13[[#This Row],[Kwota netto wynagrodzenia]]+Tabela13[[#This Row],[VAT 8%]]</f>
        <v>0</v>
      </c>
    </row>
    <row r="17" spans="1:10" s="6" customFormat="1" ht="18" customHeight="1" x14ac:dyDescent="0.3">
      <c r="A17" s="7">
        <v>45756</v>
      </c>
      <c r="B17" s="4">
        <v>362.64</v>
      </c>
      <c r="C17" s="4"/>
      <c r="D17" s="4"/>
      <c r="E17" s="4">
        <f>Tabela13[[#This Row],[Planowana praca przewozowa]]+Tabela13[[#This Row],[Wzkm zlecone dodatkowo]]-Tabela13[[#This Row],[Wzkm niewykonane]]</f>
        <v>362.64</v>
      </c>
      <c r="F17" s="5"/>
      <c r="G17" s="5"/>
      <c r="H17" s="5">
        <f>Tabela13[[#This Row],[Planowana praca przewozowa]]*Tabela13[[#This Row],[Stawka za wzkm]]</f>
        <v>0</v>
      </c>
      <c r="I17" s="5">
        <f>Tabela13[[#This Row],[Kwota netto wynagrodzenia]]*0.08</f>
        <v>0</v>
      </c>
      <c r="J17" s="5">
        <f>Tabela13[[#This Row],[Kwota netto wynagrodzenia]]+Tabela13[[#This Row],[VAT 8%]]</f>
        <v>0</v>
      </c>
    </row>
    <row r="18" spans="1:10" s="6" customFormat="1" ht="18" customHeight="1" x14ac:dyDescent="0.3">
      <c r="A18" s="7">
        <v>45757</v>
      </c>
      <c r="B18" s="4">
        <v>362.64</v>
      </c>
      <c r="C18" s="4"/>
      <c r="D18" s="4"/>
      <c r="E18" s="4">
        <f>Tabela13[[#This Row],[Planowana praca przewozowa]]+Tabela13[[#This Row],[Wzkm zlecone dodatkowo]]-Tabela13[[#This Row],[Wzkm niewykonane]]</f>
        <v>362.64</v>
      </c>
      <c r="F18" s="5"/>
      <c r="G18" s="5"/>
      <c r="H18" s="5">
        <f>Tabela13[[#This Row],[Planowana praca przewozowa]]*Tabela13[[#This Row],[Stawka za wzkm]]</f>
        <v>0</v>
      </c>
      <c r="I18" s="5">
        <f>Tabela13[[#This Row],[Kwota netto wynagrodzenia]]*0.08</f>
        <v>0</v>
      </c>
      <c r="J18" s="5">
        <f>Tabela13[[#This Row],[Kwota netto wynagrodzenia]]+Tabela13[[#This Row],[VAT 8%]]</f>
        <v>0</v>
      </c>
    </row>
    <row r="19" spans="1:10" s="6" customFormat="1" ht="18" customHeight="1" x14ac:dyDescent="0.3">
      <c r="A19" s="7">
        <v>45758</v>
      </c>
      <c r="B19" s="4">
        <v>362.64</v>
      </c>
      <c r="C19" s="4"/>
      <c r="D19" s="4"/>
      <c r="E19" s="4">
        <f>Tabela13[[#This Row],[Planowana praca przewozowa]]+Tabela13[[#This Row],[Wzkm zlecone dodatkowo]]-Tabela13[[#This Row],[Wzkm niewykonane]]</f>
        <v>362.64</v>
      </c>
      <c r="F19" s="5"/>
      <c r="G19" s="5"/>
      <c r="H19" s="5">
        <f>Tabela13[[#This Row],[Planowana praca przewozowa]]*Tabela13[[#This Row],[Stawka za wzkm]]</f>
        <v>0</v>
      </c>
      <c r="I19" s="5">
        <f>Tabela13[[#This Row],[Kwota netto wynagrodzenia]]*0.08</f>
        <v>0</v>
      </c>
      <c r="J19" s="5">
        <f>Tabela13[[#This Row],[Kwota netto wynagrodzenia]]+Tabela13[[#This Row],[VAT 8%]]</f>
        <v>0</v>
      </c>
    </row>
    <row r="20" spans="1:10" s="6" customFormat="1" ht="18" customHeight="1" x14ac:dyDescent="0.3">
      <c r="A20" s="7">
        <v>45759</v>
      </c>
      <c r="B20" s="4">
        <v>103.32000000000001</v>
      </c>
      <c r="C20" s="4"/>
      <c r="D20" s="4"/>
      <c r="E20" s="4">
        <f>Tabela13[[#This Row],[Planowana praca przewozowa]]+Tabela13[[#This Row],[Wzkm zlecone dodatkowo]]-Tabela13[[#This Row],[Wzkm niewykonane]]</f>
        <v>103.32000000000001</v>
      </c>
      <c r="F20" s="5"/>
      <c r="G20" s="5"/>
      <c r="H20" s="5">
        <f>Tabela13[[#This Row],[Planowana praca przewozowa]]*Tabela13[[#This Row],[Stawka za wzkm]]</f>
        <v>0</v>
      </c>
      <c r="I20" s="5">
        <f>Tabela13[[#This Row],[Kwota netto wynagrodzenia]]*0.08</f>
        <v>0</v>
      </c>
      <c r="J20" s="5">
        <f>Tabela13[[#This Row],[Kwota netto wynagrodzenia]]+Tabela13[[#This Row],[VAT 8%]]</f>
        <v>0</v>
      </c>
    </row>
    <row r="21" spans="1:10" s="6" customFormat="1" ht="18" customHeight="1" x14ac:dyDescent="0.3">
      <c r="A21" s="7">
        <v>45760</v>
      </c>
      <c r="B21" s="4">
        <v>0</v>
      </c>
      <c r="C21" s="4"/>
      <c r="D21" s="4"/>
      <c r="E21" s="4">
        <f>Tabela13[[#This Row],[Planowana praca przewozowa]]+Tabela13[[#This Row],[Wzkm zlecone dodatkowo]]-Tabela13[[#This Row],[Wzkm niewykonane]]</f>
        <v>0</v>
      </c>
      <c r="F21" s="5"/>
      <c r="G21" s="5"/>
      <c r="H21" s="5">
        <f>Tabela13[[#This Row],[Planowana praca przewozowa]]*Tabela13[[#This Row],[Stawka za wzkm]]</f>
        <v>0</v>
      </c>
      <c r="I21" s="5">
        <f>Tabela13[[#This Row],[Kwota netto wynagrodzenia]]*0.08</f>
        <v>0</v>
      </c>
      <c r="J21" s="5">
        <f>Tabela13[[#This Row],[Kwota netto wynagrodzenia]]+Tabela13[[#This Row],[VAT 8%]]</f>
        <v>0</v>
      </c>
    </row>
    <row r="22" spans="1:10" s="6" customFormat="1" ht="18" customHeight="1" x14ac:dyDescent="0.3">
      <c r="A22" s="7">
        <v>45761</v>
      </c>
      <c r="B22" s="4">
        <v>362.64</v>
      </c>
      <c r="C22" s="4"/>
      <c r="D22" s="4"/>
      <c r="E22" s="4">
        <f>Tabela13[[#This Row],[Planowana praca przewozowa]]+Tabela13[[#This Row],[Wzkm zlecone dodatkowo]]-Tabela13[[#This Row],[Wzkm niewykonane]]</f>
        <v>362.64</v>
      </c>
      <c r="F22" s="5"/>
      <c r="G22" s="5"/>
      <c r="H22" s="5">
        <f>Tabela13[[#This Row],[Planowana praca przewozowa]]*Tabela13[[#This Row],[Stawka za wzkm]]</f>
        <v>0</v>
      </c>
      <c r="I22" s="5">
        <f>Tabela13[[#This Row],[Kwota netto wynagrodzenia]]*0.08</f>
        <v>0</v>
      </c>
      <c r="J22" s="5">
        <f>Tabela13[[#This Row],[Kwota netto wynagrodzenia]]+Tabela13[[#This Row],[VAT 8%]]</f>
        <v>0</v>
      </c>
    </row>
    <row r="23" spans="1:10" s="6" customFormat="1" ht="18" customHeight="1" x14ac:dyDescent="0.3">
      <c r="A23" s="7">
        <v>45762</v>
      </c>
      <c r="B23" s="4">
        <v>362.64</v>
      </c>
      <c r="C23" s="4"/>
      <c r="D23" s="4"/>
      <c r="E23" s="4">
        <f>Tabela13[[#This Row],[Planowana praca przewozowa]]+Tabela13[[#This Row],[Wzkm zlecone dodatkowo]]-Tabela13[[#This Row],[Wzkm niewykonane]]</f>
        <v>362.64</v>
      </c>
      <c r="F23" s="5"/>
      <c r="G23" s="5"/>
      <c r="H23" s="5">
        <f>Tabela13[[#This Row],[Planowana praca przewozowa]]*Tabela13[[#This Row],[Stawka za wzkm]]</f>
        <v>0</v>
      </c>
      <c r="I23" s="5">
        <f>Tabela13[[#This Row],[Kwota netto wynagrodzenia]]*0.08</f>
        <v>0</v>
      </c>
      <c r="J23" s="5">
        <f>Tabela13[[#This Row],[Kwota netto wynagrodzenia]]+Tabela13[[#This Row],[VAT 8%]]</f>
        <v>0</v>
      </c>
    </row>
    <row r="24" spans="1:10" s="6" customFormat="1" ht="18" customHeight="1" x14ac:dyDescent="0.3">
      <c r="A24" s="7">
        <v>45763</v>
      </c>
      <c r="B24" s="4">
        <v>362.64</v>
      </c>
      <c r="C24" s="4"/>
      <c r="D24" s="4"/>
      <c r="E24" s="4">
        <f>Tabela13[[#This Row],[Planowana praca przewozowa]]+Tabela13[[#This Row],[Wzkm zlecone dodatkowo]]-Tabela13[[#This Row],[Wzkm niewykonane]]</f>
        <v>362.64</v>
      </c>
      <c r="F24" s="5"/>
      <c r="G24" s="5"/>
      <c r="H24" s="5">
        <f>Tabela13[[#This Row],[Planowana praca przewozowa]]*Tabela13[[#This Row],[Stawka za wzkm]]</f>
        <v>0</v>
      </c>
      <c r="I24" s="5">
        <f>Tabela13[[#This Row],[Kwota netto wynagrodzenia]]*0.08</f>
        <v>0</v>
      </c>
      <c r="J24" s="5">
        <f>Tabela13[[#This Row],[Kwota netto wynagrodzenia]]+Tabela13[[#This Row],[VAT 8%]]</f>
        <v>0</v>
      </c>
    </row>
    <row r="25" spans="1:10" s="6" customFormat="1" ht="18" customHeight="1" x14ac:dyDescent="0.3">
      <c r="A25" s="7">
        <v>45764</v>
      </c>
      <c r="B25" s="4">
        <v>270.08</v>
      </c>
      <c r="C25" s="4"/>
      <c r="D25" s="4"/>
      <c r="E25" s="4">
        <f>Tabela13[[#This Row],[Planowana praca przewozowa]]+Tabela13[[#This Row],[Wzkm zlecone dodatkowo]]-Tabela13[[#This Row],[Wzkm niewykonane]]</f>
        <v>270.08</v>
      </c>
      <c r="F25" s="5"/>
      <c r="G25" s="5"/>
      <c r="H25" s="5">
        <f>Tabela13[[#This Row],[Planowana praca przewozowa]]*Tabela13[[#This Row],[Stawka za wzkm]]</f>
        <v>0</v>
      </c>
      <c r="I25" s="5">
        <f>Tabela13[[#This Row],[Kwota netto wynagrodzenia]]*0.08</f>
        <v>0</v>
      </c>
      <c r="J25" s="5">
        <f>Tabela13[[#This Row],[Kwota netto wynagrodzenia]]+Tabela13[[#This Row],[VAT 8%]]</f>
        <v>0</v>
      </c>
    </row>
    <row r="26" spans="1:10" s="6" customFormat="1" ht="18" customHeight="1" x14ac:dyDescent="0.3">
      <c r="A26" s="7">
        <v>45765</v>
      </c>
      <c r="B26" s="4">
        <v>270.08</v>
      </c>
      <c r="C26" s="4"/>
      <c r="D26" s="4"/>
      <c r="E26" s="4">
        <f>Tabela13[[#This Row],[Planowana praca przewozowa]]+Tabela13[[#This Row],[Wzkm zlecone dodatkowo]]-Tabela13[[#This Row],[Wzkm niewykonane]]</f>
        <v>270.08</v>
      </c>
      <c r="F26" s="5"/>
      <c r="G26" s="5"/>
      <c r="H26" s="5">
        <f>Tabela13[[#This Row],[Planowana praca przewozowa]]*Tabela13[[#This Row],[Stawka za wzkm]]</f>
        <v>0</v>
      </c>
      <c r="I26" s="5">
        <f>Tabela13[[#This Row],[Kwota netto wynagrodzenia]]*0.08</f>
        <v>0</v>
      </c>
      <c r="J26" s="5">
        <f>Tabela13[[#This Row],[Kwota netto wynagrodzenia]]+Tabela13[[#This Row],[VAT 8%]]</f>
        <v>0</v>
      </c>
    </row>
    <row r="27" spans="1:10" s="6" customFormat="1" ht="18" customHeight="1" x14ac:dyDescent="0.3">
      <c r="A27" s="7">
        <v>45766</v>
      </c>
      <c r="B27" s="4">
        <v>103.32000000000001</v>
      </c>
      <c r="C27" s="4"/>
      <c r="D27" s="4"/>
      <c r="E27" s="4">
        <f>Tabela13[[#This Row],[Planowana praca przewozowa]]+Tabela13[[#This Row],[Wzkm zlecone dodatkowo]]-Tabela13[[#This Row],[Wzkm niewykonane]]</f>
        <v>103.32000000000001</v>
      </c>
      <c r="F27" s="5"/>
      <c r="G27" s="5"/>
      <c r="H27" s="5">
        <f>Tabela13[[#This Row],[Planowana praca przewozowa]]*Tabela13[[#This Row],[Stawka za wzkm]]</f>
        <v>0</v>
      </c>
      <c r="I27" s="5">
        <f>Tabela13[[#This Row],[Kwota netto wynagrodzenia]]*0.08</f>
        <v>0</v>
      </c>
      <c r="J27" s="5">
        <f>Tabela13[[#This Row],[Kwota netto wynagrodzenia]]+Tabela13[[#This Row],[VAT 8%]]</f>
        <v>0</v>
      </c>
    </row>
    <row r="28" spans="1:10" s="6" customFormat="1" ht="18" customHeight="1" x14ac:dyDescent="0.3">
      <c r="A28" s="7">
        <v>45767</v>
      </c>
      <c r="B28" s="4">
        <v>0</v>
      </c>
      <c r="C28" s="4"/>
      <c r="D28" s="4"/>
      <c r="E28" s="4">
        <f>Tabela13[[#This Row],[Planowana praca przewozowa]]+Tabela13[[#This Row],[Wzkm zlecone dodatkowo]]-Tabela13[[#This Row],[Wzkm niewykonane]]</f>
        <v>0</v>
      </c>
      <c r="F28" s="5"/>
      <c r="G28" s="5"/>
      <c r="H28" s="5">
        <f>Tabela13[[#This Row],[Planowana praca przewozowa]]*Tabela13[[#This Row],[Stawka za wzkm]]</f>
        <v>0</v>
      </c>
      <c r="I28" s="5">
        <f>Tabela13[[#This Row],[Kwota netto wynagrodzenia]]*0.08</f>
        <v>0</v>
      </c>
      <c r="J28" s="5">
        <f>Tabela13[[#This Row],[Kwota netto wynagrodzenia]]+Tabela13[[#This Row],[VAT 8%]]</f>
        <v>0</v>
      </c>
    </row>
    <row r="29" spans="1:10" s="6" customFormat="1" ht="18" customHeight="1" x14ac:dyDescent="0.3">
      <c r="A29" s="7">
        <v>45768</v>
      </c>
      <c r="B29" s="4">
        <v>0</v>
      </c>
      <c r="C29" s="4"/>
      <c r="D29" s="4"/>
      <c r="E29" s="4">
        <f>Tabela13[[#This Row],[Planowana praca przewozowa]]+Tabela13[[#This Row],[Wzkm zlecone dodatkowo]]-Tabela13[[#This Row],[Wzkm niewykonane]]</f>
        <v>0</v>
      </c>
      <c r="F29" s="5"/>
      <c r="G29" s="5"/>
      <c r="H29" s="5">
        <f>Tabela13[[#This Row],[Planowana praca przewozowa]]*Tabela13[[#This Row],[Stawka za wzkm]]</f>
        <v>0</v>
      </c>
      <c r="I29" s="5">
        <f>Tabela13[[#This Row],[Kwota netto wynagrodzenia]]*0.08</f>
        <v>0</v>
      </c>
      <c r="J29" s="5">
        <f>Tabela13[[#This Row],[Kwota netto wynagrodzenia]]+Tabela13[[#This Row],[VAT 8%]]</f>
        <v>0</v>
      </c>
    </row>
    <row r="30" spans="1:10" s="6" customFormat="1" ht="18" customHeight="1" x14ac:dyDescent="0.3">
      <c r="A30" s="7">
        <v>45769</v>
      </c>
      <c r="B30" s="4">
        <v>270.08</v>
      </c>
      <c r="C30" s="4"/>
      <c r="D30" s="4"/>
      <c r="E30" s="4">
        <f>Tabela13[[#This Row],[Planowana praca przewozowa]]+Tabela13[[#This Row],[Wzkm zlecone dodatkowo]]-Tabela13[[#This Row],[Wzkm niewykonane]]</f>
        <v>270.08</v>
      </c>
      <c r="F30" s="5"/>
      <c r="G30" s="5"/>
      <c r="H30" s="5">
        <f>Tabela13[[#This Row],[Planowana praca przewozowa]]*Tabela13[[#This Row],[Stawka za wzkm]]</f>
        <v>0</v>
      </c>
      <c r="I30" s="5">
        <f>Tabela13[[#This Row],[Kwota netto wynagrodzenia]]*0.08</f>
        <v>0</v>
      </c>
      <c r="J30" s="5">
        <f>Tabela13[[#This Row],[Kwota netto wynagrodzenia]]+Tabela13[[#This Row],[VAT 8%]]</f>
        <v>0</v>
      </c>
    </row>
    <row r="31" spans="1:10" s="6" customFormat="1" ht="18" customHeight="1" x14ac:dyDescent="0.3">
      <c r="A31" s="7">
        <v>45770</v>
      </c>
      <c r="B31" s="4">
        <v>362.64</v>
      </c>
      <c r="C31" s="4"/>
      <c r="D31" s="4"/>
      <c r="E31" s="4">
        <f>Tabela13[[#This Row],[Planowana praca przewozowa]]+Tabela13[[#This Row],[Wzkm zlecone dodatkowo]]-Tabela13[[#This Row],[Wzkm niewykonane]]</f>
        <v>362.64</v>
      </c>
      <c r="F31" s="5"/>
      <c r="G31" s="5"/>
      <c r="H31" s="5">
        <f>Tabela13[[#This Row],[Planowana praca przewozowa]]*Tabela13[[#This Row],[Stawka za wzkm]]</f>
        <v>0</v>
      </c>
      <c r="I31" s="5">
        <f>Tabela13[[#This Row],[Kwota netto wynagrodzenia]]*0.08</f>
        <v>0</v>
      </c>
      <c r="J31" s="5">
        <f>Tabela13[[#This Row],[Kwota netto wynagrodzenia]]+Tabela13[[#This Row],[VAT 8%]]</f>
        <v>0</v>
      </c>
    </row>
    <row r="32" spans="1:10" s="6" customFormat="1" ht="18" customHeight="1" x14ac:dyDescent="0.3">
      <c r="A32" s="7">
        <v>45771</v>
      </c>
      <c r="B32" s="4">
        <v>362.64</v>
      </c>
      <c r="C32" s="4"/>
      <c r="D32" s="4"/>
      <c r="E32" s="4">
        <f>Tabela13[[#This Row],[Planowana praca przewozowa]]+Tabela13[[#This Row],[Wzkm zlecone dodatkowo]]-Tabela13[[#This Row],[Wzkm niewykonane]]</f>
        <v>362.64</v>
      </c>
      <c r="F32" s="5"/>
      <c r="G32" s="5"/>
      <c r="H32" s="5">
        <f>Tabela13[[#This Row],[Planowana praca przewozowa]]*Tabela13[[#This Row],[Stawka za wzkm]]</f>
        <v>0</v>
      </c>
      <c r="I32" s="5">
        <f>Tabela13[[#This Row],[Kwota netto wynagrodzenia]]*0.08</f>
        <v>0</v>
      </c>
      <c r="J32" s="5">
        <f>Tabela13[[#This Row],[Kwota netto wynagrodzenia]]+Tabela13[[#This Row],[VAT 8%]]</f>
        <v>0</v>
      </c>
    </row>
    <row r="33" spans="1:10" s="6" customFormat="1" ht="18" customHeight="1" x14ac:dyDescent="0.3">
      <c r="A33" s="7">
        <v>45772</v>
      </c>
      <c r="B33" s="4">
        <v>362.64</v>
      </c>
      <c r="C33" s="4"/>
      <c r="D33" s="4"/>
      <c r="E33" s="4">
        <f>Tabela13[[#This Row],[Planowana praca przewozowa]]+Tabela13[[#This Row],[Wzkm zlecone dodatkowo]]-Tabela13[[#This Row],[Wzkm niewykonane]]</f>
        <v>362.64</v>
      </c>
      <c r="F33" s="5"/>
      <c r="G33" s="5"/>
      <c r="H33" s="5">
        <f>Tabela13[[#This Row],[Planowana praca przewozowa]]*Tabela13[[#This Row],[Stawka za wzkm]]</f>
        <v>0</v>
      </c>
      <c r="I33" s="5">
        <f>Tabela13[[#This Row],[Kwota netto wynagrodzenia]]*0.08</f>
        <v>0</v>
      </c>
      <c r="J33" s="5">
        <f>Tabela13[[#This Row],[Kwota netto wynagrodzenia]]+Tabela13[[#This Row],[VAT 8%]]</f>
        <v>0</v>
      </c>
    </row>
    <row r="34" spans="1:10" s="6" customFormat="1" ht="18" customHeight="1" x14ac:dyDescent="0.3">
      <c r="A34" s="7">
        <v>45773</v>
      </c>
      <c r="B34" s="4">
        <v>103.32000000000001</v>
      </c>
      <c r="C34" s="4"/>
      <c r="D34" s="4"/>
      <c r="E34" s="4">
        <f>Tabela13[[#This Row],[Planowana praca przewozowa]]+Tabela13[[#This Row],[Wzkm zlecone dodatkowo]]-Tabela13[[#This Row],[Wzkm niewykonane]]</f>
        <v>103.32000000000001</v>
      </c>
      <c r="F34" s="5"/>
      <c r="G34" s="5"/>
      <c r="H34" s="5">
        <f>Tabela13[[#This Row],[Planowana praca przewozowa]]*Tabela13[[#This Row],[Stawka za wzkm]]</f>
        <v>0</v>
      </c>
      <c r="I34" s="5">
        <f>Tabela13[[#This Row],[Kwota netto wynagrodzenia]]*0.08</f>
        <v>0</v>
      </c>
      <c r="J34" s="5">
        <f>Tabela13[[#This Row],[Kwota netto wynagrodzenia]]+Tabela13[[#This Row],[VAT 8%]]</f>
        <v>0</v>
      </c>
    </row>
    <row r="35" spans="1:10" s="6" customFormat="1" ht="18" customHeight="1" x14ac:dyDescent="0.3">
      <c r="A35" s="7">
        <v>45774</v>
      </c>
      <c r="B35" s="4">
        <v>0</v>
      </c>
      <c r="C35" s="4"/>
      <c r="D35" s="4"/>
      <c r="E35" s="4">
        <f>Tabela13[[#This Row],[Planowana praca przewozowa]]+Tabela13[[#This Row],[Wzkm zlecone dodatkowo]]-Tabela13[[#This Row],[Wzkm niewykonane]]</f>
        <v>0</v>
      </c>
      <c r="F35" s="5"/>
      <c r="G35" s="5"/>
      <c r="H35" s="5">
        <f>Tabela13[[#This Row],[Planowana praca przewozowa]]*Tabela13[[#This Row],[Stawka za wzkm]]</f>
        <v>0</v>
      </c>
      <c r="I35" s="5">
        <f>Tabela13[[#This Row],[Kwota netto wynagrodzenia]]*0.08</f>
        <v>0</v>
      </c>
      <c r="J35" s="5">
        <f>Tabela13[[#This Row],[Kwota netto wynagrodzenia]]+Tabela13[[#This Row],[VAT 8%]]</f>
        <v>0</v>
      </c>
    </row>
    <row r="36" spans="1:10" s="6" customFormat="1" ht="18" customHeight="1" x14ac:dyDescent="0.3">
      <c r="A36" s="7">
        <v>45775</v>
      </c>
      <c r="B36" s="4">
        <v>362.64</v>
      </c>
      <c r="C36" s="4"/>
      <c r="D36" s="4"/>
      <c r="E36" s="4">
        <f>Tabela13[[#This Row],[Planowana praca przewozowa]]+Tabela13[[#This Row],[Wzkm zlecone dodatkowo]]-Tabela13[[#This Row],[Wzkm niewykonane]]</f>
        <v>362.64</v>
      </c>
      <c r="F36" s="5"/>
      <c r="G36" s="5"/>
      <c r="H36" s="5">
        <f>Tabela13[[#This Row],[Planowana praca przewozowa]]*Tabela13[[#This Row],[Stawka za wzkm]]</f>
        <v>0</v>
      </c>
      <c r="I36" s="5">
        <f>Tabela13[[#This Row],[Kwota netto wynagrodzenia]]*0.08</f>
        <v>0</v>
      </c>
      <c r="J36" s="5">
        <f>Tabela13[[#This Row],[Kwota netto wynagrodzenia]]+Tabela13[[#This Row],[VAT 8%]]</f>
        <v>0</v>
      </c>
    </row>
    <row r="37" spans="1:10" s="6" customFormat="1" ht="18" customHeight="1" x14ac:dyDescent="0.3">
      <c r="A37" s="7">
        <v>45776</v>
      </c>
      <c r="B37" s="4">
        <v>362.64</v>
      </c>
      <c r="C37" s="4"/>
      <c r="D37" s="4"/>
      <c r="E37" s="4">
        <f>Tabela13[[#This Row],[Planowana praca przewozowa]]+Tabela13[[#This Row],[Wzkm zlecone dodatkowo]]-Tabela13[[#This Row],[Wzkm niewykonane]]</f>
        <v>362.64</v>
      </c>
      <c r="F37" s="5"/>
      <c r="G37" s="5"/>
      <c r="H37" s="5">
        <f>Tabela13[[#This Row],[Planowana praca przewozowa]]*Tabela13[[#This Row],[Stawka za wzkm]]</f>
        <v>0</v>
      </c>
      <c r="I37" s="5">
        <f>Tabela13[[#This Row],[Kwota netto wynagrodzenia]]*0.08</f>
        <v>0</v>
      </c>
      <c r="J37" s="5">
        <f>Tabela13[[#This Row],[Kwota netto wynagrodzenia]]+Tabela13[[#This Row],[VAT 8%]]</f>
        <v>0</v>
      </c>
    </row>
    <row r="38" spans="1:10" s="6" customFormat="1" ht="18" customHeight="1" x14ac:dyDescent="0.3">
      <c r="A38" s="7">
        <v>45777</v>
      </c>
      <c r="B38" s="4">
        <v>362.64</v>
      </c>
      <c r="C38" s="4"/>
      <c r="D38" s="4"/>
      <c r="E38" s="4">
        <f>Tabela13[[#This Row],[Planowana praca przewozowa]]+Tabela13[[#This Row],[Wzkm zlecone dodatkowo]]-Tabela13[[#This Row],[Wzkm niewykonane]]</f>
        <v>362.64</v>
      </c>
      <c r="F38" s="5"/>
      <c r="G38" s="5"/>
      <c r="H38" s="5">
        <f>Tabela13[[#This Row],[Planowana praca przewozowa]]*Tabela13[[#This Row],[Stawka za wzkm]]</f>
        <v>0</v>
      </c>
      <c r="I38" s="5">
        <f>Tabela13[[#This Row],[Kwota netto wynagrodzenia]]*0.08</f>
        <v>0</v>
      </c>
      <c r="J38" s="5">
        <f>Tabela13[[#This Row],[Kwota netto wynagrodzenia]]+Tabela13[[#This Row],[VAT 8%]]</f>
        <v>0</v>
      </c>
    </row>
    <row r="39" spans="1:10" s="6" customFormat="1" ht="30" customHeight="1" x14ac:dyDescent="0.3">
      <c r="A39" s="3" t="s">
        <v>15</v>
      </c>
      <c r="B39" s="12">
        <f>SUBTOTAL(109,Tabela13[Planowana praca przewozowa])</f>
        <v>7751.0400000000009</v>
      </c>
      <c r="C39" s="12">
        <f>SUBTOTAL(109,Tabela13[Wzkm zlecone dodatkowo])</f>
        <v>0</v>
      </c>
      <c r="D39" s="12">
        <f>SUBTOTAL(109,Tabela13[Wzkm niewykonane])</f>
        <v>0</v>
      </c>
      <c r="E39" s="12">
        <f>SUBTOTAL(109,Tabela13[Wzkm wykonane łącznie])</f>
        <v>7751.0400000000009</v>
      </c>
      <c r="F39" s="13"/>
      <c r="G39" s="13">
        <f>SUBTOTAL(109,Tabela13[Kary i potrącenia])</f>
        <v>0</v>
      </c>
      <c r="H39" s="13">
        <f>SUBTOTAL(109,Tabela13[Kwota netto wynagrodzenia])</f>
        <v>0</v>
      </c>
      <c r="I39" s="13">
        <f>SUBTOTAL(109,Tabela13[VAT 8%])</f>
        <v>0</v>
      </c>
      <c r="J39" s="13">
        <f>SUBTOTAL(109,Tabela13[Wynagrodzenie brutto])</f>
        <v>0</v>
      </c>
    </row>
  </sheetData>
  <mergeCells count="2">
    <mergeCell ref="H1:I4"/>
    <mergeCell ref="A6:J6"/>
  </mergeCells>
  <pageMargins left="0.19685039370078741" right="0.19685039370078741" top="0.39370078740157483" bottom="0.39370078740157483" header="0" footer="0"/>
  <pageSetup paperSize="9" scale="75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10F28-4A88-41DB-8824-5F7AC4642914}">
  <sheetPr>
    <pageSetUpPr fitToPage="1"/>
  </sheetPr>
  <dimension ref="A1:K40"/>
  <sheetViews>
    <sheetView zoomScaleNormal="100" workbookViewId="0">
      <selection activeCell="B9" sqref="B9:B39"/>
    </sheetView>
  </sheetViews>
  <sheetFormatPr defaultRowHeight="14.4" x14ac:dyDescent="0.3"/>
  <cols>
    <col min="1" max="1" width="11.77734375" style="8" customWidth="1"/>
    <col min="2" max="7" width="12.77734375" customWidth="1"/>
    <col min="8" max="8" width="15.77734375" customWidth="1"/>
    <col min="9" max="9" width="12.77734375" customWidth="1"/>
    <col min="10" max="10" width="15.77734375" customWidth="1"/>
  </cols>
  <sheetData>
    <row r="1" spans="1:11" ht="21.6" customHeight="1" x14ac:dyDescent="0.3">
      <c r="A1" s="9" t="s">
        <v>0</v>
      </c>
      <c r="B1" t="s">
        <v>3</v>
      </c>
      <c r="H1" s="15" t="s">
        <v>16</v>
      </c>
      <c r="I1" s="15"/>
    </row>
    <row r="2" spans="1:11" ht="21.6" customHeight="1" x14ac:dyDescent="0.3">
      <c r="A2" s="9" t="s">
        <v>1</v>
      </c>
      <c r="B2" t="s">
        <v>3</v>
      </c>
      <c r="H2" s="15"/>
      <c r="I2" s="15"/>
    </row>
    <row r="3" spans="1:11" ht="21.6" customHeight="1" x14ac:dyDescent="0.3">
      <c r="A3" s="9" t="s">
        <v>2</v>
      </c>
      <c r="B3" t="s">
        <v>4</v>
      </c>
      <c r="H3" s="15"/>
      <c r="I3" s="15"/>
    </row>
    <row r="4" spans="1:11" x14ac:dyDescent="0.3">
      <c r="H4" s="15"/>
      <c r="I4" s="15"/>
    </row>
    <row r="5" spans="1:11" ht="19.8" customHeight="1" x14ac:dyDescent="0.3">
      <c r="H5" s="10"/>
      <c r="I5" s="10"/>
    </row>
    <row r="6" spans="1:11" ht="53.4" customHeight="1" x14ac:dyDescent="0.3">
      <c r="A6" s="14" t="s">
        <v>27</v>
      </c>
      <c r="B6" s="14"/>
      <c r="C6" s="14"/>
      <c r="D6" s="14"/>
      <c r="E6" s="14"/>
      <c r="F6" s="14"/>
      <c r="G6" s="14"/>
      <c r="H6" s="14"/>
      <c r="I6" s="14"/>
      <c r="J6" s="14"/>
    </row>
    <row r="8" spans="1:11" ht="45.6" customHeight="1" x14ac:dyDescent="0.3">
      <c r="A8" s="2" t="s">
        <v>5</v>
      </c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" t="s">
        <v>12</v>
      </c>
      <c r="I8" s="2" t="s">
        <v>13</v>
      </c>
      <c r="J8" s="11" t="s">
        <v>14</v>
      </c>
      <c r="K8" s="1"/>
    </row>
    <row r="9" spans="1:11" s="6" customFormat="1" ht="18" customHeight="1" x14ac:dyDescent="0.3">
      <c r="A9" s="7">
        <v>45778</v>
      </c>
      <c r="B9" s="4">
        <v>0</v>
      </c>
      <c r="C9" s="4"/>
      <c r="D9" s="4"/>
      <c r="E9" s="4">
        <f>Tabela134[[#This Row],[Planowana praca przewozowa]]+Tabela134[[#This Row],[Wzkm zlecone dodatkowo]]-Tabela134[[#This Row],[Wzkm niewykonane]]</f>
        <v>0</v>
      </c>
      <c r="F9" s="5"/>
      <c r="G9" s="5"/>
      <c r="H9" s="5">
        <f>Tabela134[[#This Row],[Planowana praca przewozowa]]*Tabela134[[#This Row],[Stawka za wzkm]]</f>
        <v>0</v>
      </c>
      <c r="I9" s="5">
        <f>Tabela134[[#This Row],[Kwota netto wynagrodzenia]]*0.08</f>
        <v>0</v>
      </c>
      <c r="J9" s="5">
        <f>Tabela134[[#This Row],[Kwota netto wynagrodzenia]]+Tabela134[[#This Row],[VAT 8%]]</f>
        <v>0</v>
      </c>
    </row>
    <row r="10" spans="1:11" s="6" customFormat="1" ht="18" customHeight="1" x14ac:dyDescent="0.3">
      <c r="A10" s="7">
        <v>45779</v>
      </c>
      <c r="B10" s="4">
        <v>270.08</v>
      </c>
      <c r="C10" s="4"/>
      <c r="D10" s="4"/>
      <c r="E10" s="4">
        <f>Tabela134[[#This Row],[Planowana praca przewozowa]]+Tabela134[[#This Row],[Wzkm zlecone dodatkowo]]-Tabela134[[#This Row],[Wzkm niewykonane]]</f>
        <v>270.08</v>
      </c>
      <c r="F10" s="5"/>
      <c r="G10" s="5"/>
      <c r="H10" s="5">
        <f>Tabela134[[#This Row],[Planowana praca przewozowa]]*Tabela134[[#This Row],[Stawka za wzkm]]</f>
        <v>0</v>
      </c>
      <c r="I10" s="5">
        <f>Tabela134[[#This Row],[Kwota netto wynagrodzenia]]*0.08</f>
        <v>0</v>
      </c>
      <c r="J10" s="5">
        <f>Tabela134[[#This Row],[Kwota netto wynagrodzenia]]+Tabela134[[#This Row],[VAT 8%]]</f>
        <v>0</v>
      </c>
    </row>
    <row r="11" spans="1:11" s="6" customFormat="1" ht="18" customHeight="1" x14ac:dyDescent="0.3">
      <c r="A11" s="7">
        <v>45780</v>
      </c>
      <c r="B11" s="4">
        <v>0</v>
      </c>
      <c r="C11" s="4"/>
      <c r="D11" s="4"/>
      <c r="E11" s="4">
        <f>Tabela134[[#This Row],[Planowana praca przewozowa]]+Tabela134[[#This Row],[Wzkm zlecone dodatkowo]]-Tabela134[[#This Row],[Wzkm niewykonane]]</f>
        <v>0</v>
      </c>
      <c r="F11" s="5"/>
      <c r="G11" s="5"/>
      <c r="H11" s="5">
        <f>Tabela134[[#This Row],[Planowana praca przewozowa]]*Tabela134[[#This Row],[Stawka za wzkm]]</f>
        <v>0</v>
      </c>
      <c r="I11" s="5">
        <f>Tabela134[[#This Row],[Kwota netto wynagrodzenia]]*0.08</f>
        <v>0</v>
      </c>
      <c r="J11" s="5">
        <f>Tabela134[[#This Row],[Kwota netto wynagrodzenia]]+Tabela134[[#This Row],[VAT 8%]]</f>
        <v>0</v>
      </c>
    </row>
    <row r="12" spans="1:11" s="6" customFormat="1" ht="18" customHeight="1" x14ac:dyDescent="0.3">
      <c r="A12" s="7">
        <v>45781</v>
      </c>
      <c r="B12" s="4">
        <v>0</v>
      </c>
      <c r="C12" s="4"/>
      <c r="D12" s="4"/>
      <c r="E12" s="4">
        <f>Tabela134[[#This Row],[Planowana praca przewozowa]]+Tabela134[[#This Row],[Wzkm zlecone dodatkowo]]-Tabela134[[#This Row],[Wzkm niewykonane]]</f>
        <v>0</v>
      </c>
      <c r="F12" s="5"/>
      <c r="G12" s="5"/>
      <c r="H12" s="5">
        <f>Tabela134[[#This Row],[Planowana praca przewozowa]]*Tabela134[[#This Row],[Stawka za wzkm]]</f>
        <v>0</v>
      </c>
      <c r="I12" s="5">
        <f>Tabela134[[#This Row],[Kwota netto wynagrodzenia]]*0.08</f>
        <v>0</v>
      </c>
      <c r="J12" s="5">
        <f>Tabela134[[#This Row],[Kwota netto wynagrodzenia]]+Tabela134[[#This Row],[VAT 8%]]</f>
        <v>0</v>
      </c>
    </row>
    <row r="13" spans="1:11" s="6" customFormat="1" ht="18" customHeight="1" x14ac:dyDescent="0.3">
      <c r="A13" s="7">
        <v>45782</v>
      </c>
      <c r="B13" s="4">
        <v>362.64</v>
      </c>
      <c r="C13" s="4"/>
      <c r="D13" s="4"/>
      <c r="E13" s="4">
        <f>Tabela134[[#This Row],[Planowana praca przewozowa]]+Tabela134[[#This Row],[Wzkm zlecone dodatkowo]]-Tabela134[[#This Row],[Wzkm niewykonane]]</f>
        <v>362.64</v>
      </c>
      <c r="F13" s="5"/>
      <c r="G13" s="5"/>
      <c r="H13" s="5">
        <f>Tabela134[[#This Row],[Planowana praca przewozowa]]*Tabela134[[#This Row],[Stawka za wzkm]]</f>
        <v>0</v>
      </c>
      <c r="I13" s="5">
        <f>Tabela134[[#This Row],[Kwota netto wynagrodzenia]]*0.08</f>
        <v>0</v>
      </c>
      <c r="J13" s="5">
        <f>Tabela134[[#This Row],[Kwota netto wynagrodzenia]]+Tabela134[[#This Row],[VAT 8%]]</f>
        <v>0</v>
      </c>
    </row>
    <row r="14" spans="1:11" s="6" customFormat="1" ht="18" customHeight="1" x14ac:dyDescent="0.3">
      <c r="A14" s="7">
        <v>45783</v>
      </c>
      <c r="B14" s="4">
        <v>362.64</v>
      </c>
      <c r="C14" s="4"/>
      <c r="D14" s="4"/>
      <c r="E14" s="4">
        <f>Tabela134[[#This Row],[Planowana praca przewozowa]]+Tabela134[[#This Row],[Wzkm zlecone dodatkowo]]-Tabela134[[#This Row],[Wzkm niewykonane]]</f>
        <v>362.64</v>
      </c>
      <c r="F14" s="5"/>
      <c r="G14" s="5"/>
      <c r="H14" s="5">
        <f>Tabela134[[#This Row],[Planowana praca przewozowa]]*Tabela134[[#This Row],[Stawka za wzkm]]</f>
        <v>0</v>
      </c>
      <c r="I14" s="5">
        <f>Tabela134[[#This Row],[Kwota netto wynagrodzenia]]*0.08</f>
        <v>0</v>
      </c>
      <c r="J14" s="5">
        <f>Tabela134[[#This Row],[Kwota netto wynagrodzenia]]+Tabela134[[#This Row],[VAT 8%]]</f>
        <v>0</v>
      </c>
    </row>
    <row r="15" spans="1:11" s="6" customFormat="1" ht="18" customHeight="1" x14ac:dyDescent="0.3">
      <c r="A15" s="7">
        <v>45784</v>
      </c>
      <c r="B15" s="4">
        <v>362.64</v>
      </c>
      <c r="C15" s="4"/>
      <c r="D15" s="4"/>
      <c r="E15" s="4">
        <f>Tabela134[[#This Row],[Planowana praca przewozowa]]+Tabela134[[#This Row],[Wzkm zlecone dodatkowo]]-Tabela134[[#This Row],[Wzkm niewykonane]]</f>
        <v>362.64</v>
      </c>
      <c r="F15" s="5"/>
      <c r="G15" s="5"/>
      <c r="H15" s="5">
        <f>Tabela134[[#This Row],[Planowana praca przewozowa]]*Tabela134[[#This Row],[Stawka za wzkm]]</f>
        <v>0</v>
      </c>
      <c r="I15" s="5">
        <f>Tabela134[[#This Row],[Kwota netto wynagrodzenia]]*0.08</f>
        <v>0</v>
      </c>
      <c r="J15" s="5">
        <f>Tabela134[[#This Row],[Kwota netto wynagrodzenia]]+Tabela134[[#This Row],[VAT 8%]]</f>
        <v>0</v>
      </c>
    </row>
    <row r="16" spans="1:11" s="6" customFormat="1" ht="18" customHeight="1" x14ac:dyDescent="0.3">
      <c r="A16" s="7">
        <v>45785</v>
      </c>
      <c r="B16" s="4">
        <v>362.64</v>
      </c>
      <c r="C16" s="4"/>
      <c r="D16" s="4"/>
      <c r="E16" s="4">
        <f>Tabela134[[#This Row],[Planowana praca przewozowa]]+Tabela134[[#This Row],[Wzkm zlecone dodatkowo]]-Tabela134[[#This Row],[Wzkm niewykonane]]</f>
        <v>362.64</v>
      </c>
      <c r="F16" s="5"/>
      <c r="G16" s="5"/>
      <c r="H16" s="5">
        <f>Tabela134[[#This Row],[Planowana praca przewozowa]]*Tabela134[[#This Row],[Stawka za wzkm]]</f>
        <v>0</v>
      </c>
      <c r="I16" s="5">
        <f>Tabela134[[#This Row],[Kwota netto wynagrodzenia]]*0.08</f>
        <v>0</v>
      </c>
      <c r="J16" s="5">
        <f>Tabela134[[#This Row],[Kwota netto wynagrodzenia]]+Tabela134[[#This Row],[VAT 8%]]</f>
        <v>0</v>
      </c>
    </row>
    <row r="17" spans="1:10" s="6" customFormat="1" ht="18" customHeight="1" x14ac:dyDescent="0.3">
      <c r="A17" s="7">
        <v>45786</v>
      </c>
      <c r="B17" s="4">
        <v>362.64</v>
      </c>
      <c r="C17" s="4"/>
      <c r="D17" s="4"/>
      <c r="E17" s="4">
        <f>Tabela134[[#This Row],[Planowana praca przewozowa]]+Tabela134[[#This Row],[Wzkm zlecone dodatkowo]]-Tabela134[[#This Row],[Wzkm niewykonane]]</f>
        <v>362.64</v>
      </c>
      <c r="F17" s="5"/>
      <c r="G17" s="5"/>
      <c r="H17" s="5">
        <f>Tabela134[[#This Row],[Planowana praca przewozowa]]*Tabela134[[#This Row],[Stawka za wzkm]]</f>
        <v>0</v>
      </c>
      <c r="I17" s="5">
        <f>Tabela134[[#This Row],[Kwota netto wynagrodzenia]]*0.08</f>
        <v>0</v>
      </c>
      <c r="J17" s="5">
        <f>Tabela134[[#This Row],[Kwota netto wynagrodzenia]]+Tabela134[[#This Row],[VAT 8%]]</f>
        <v>0</v>
      </c>
    </row>
    <row r="18" spans="1:10" s="6" customFormat="1" ht="18" customHeight="1" x14ac:dyDescent="0.3">
      <c r="A18" s="7">
        <v>45787</v>
      </c>
      <c r="B18" s="4">
        <v>103.32000000000001</v>
      </c>
      <c r="C18" s="4"/>
      <c r="D18" s="4"/>
      <c r="E18" s="4">
        <f>Tabela134[[#This Row],[Planowana praca przewozowa]]+Tabela134[[#This Row],[Wzkm zlecone dodatkowo]]-Tabela134[[#This Row],[Wzkm niewykonane]]</f>
        <v>103.32000000000001</v>
      </c>
      <c r="F18" s="5"/>
      <c r="G18" s="5"/>
      <c r="H18" s="5">
        <f>Tabela134[[#This Row],[Planowana praca przewozowa]]*Tabela134[[#This Row],[Stawka za wzkm]]</f>
        <v>0</v>
      </c>
      <c r="I18" s="5">
        <f>Tabela134[[#This Row],[Kwota netto wynagrodzenia]]*0.08</f>
        <v>0</v>
      </c>
      <c r="J18" s="5">
        <f>Tabela134[[#This Row],[Kwota netto wynagrodzenia]]+Tabela134[[#This Row],[VAT 8%]]</f>
        <v>0</v>
      </c>
    </row>
    <row r="19" spans="1:10" s="6" customFormat="1" ht="18" customHeight="1" x14ac:dyDescent="0.3">
      <c r="A19" s="7">
        <v>45788</v>
      </c>
      <c r="B19" s="4">
        <v>0</v>
      </c>
      <c r="C19" s="4"/>
      <c r="D19" s="4"/>
      <c r="E19" s="4">
        <f>Tabela134[[#This Row],[Planowana praca przewozowa]]+Tabela134[[#This Row],[Wzkm zlecone dodatkowo]]-Tabela134[[#This Row],[Wzkm niewykonane]]</f>
        <v>0</v>
      </c>
      <c r="F19" s="5"/>
      <c r="G19" s="5"/>
      <c r="H19" s="5">
        <f>Tabela134[[#This Row],[Planowana praca przewozowa]]*Tabela134[[#This Row],[Stawka za wzkm]]</f>
        <v>0</v>
      </c>
      <c r="I19" s="5">
        <f>Tabela134[[#This Row],[Kwota netto wynagrodzenia]]*0.08</f>
        <v>0</v>
      </c>
      <c r="J19" s="5">
        <f>Tabela134[[#This Row],[Kwota netto wynagrodzenia]]+Tabela134[[#This Row],[VAT 8%]]</f>
        <v>0</v>
      </c>
    </row>
    <row r="20" spans="1:10" s="6" customFormat="1" ht="18" customHeight="1" x14ac:dyDescent="0.3">
      <c r="A20" s="7">
        <v>45789</v>
      </c>
      <c r="B20" s="4">
        <v>362.64</v>
      </c>
      <c r="C20" s="4"/>
      <c r="D20" s="4"/>
      <c r="E20" s="4">
        <f>Tabela134[[#This Row],[Planowana praca przewozowa]]+Tabela134[[#This Row],[Wzkm zlecone dodatkowo]]-Tabela134[[#This Row],[Wzkm niewykonane]]</f>
        <v>362.64</v>
      </c>
      <c r="F20" s="5"/>
      <c r="G20" s="5"/>
      <c r="H20" s="5">
        <f>Tabela134[[#This Row],[Planowana praca przewozowa]]*Tabela134[[#This Row],[Stawka za wzkm]]</f>
        <v>0</v>
      </c>
      <c r="I20" s="5">
        <f>Tabela134[[#This Row],[Kwota netto wynagrodzenia]]*0.08</f>
        <v>0</v>
      </c>
      <c r="J20" s="5">
        <f>Tabela134[[#This Row],[Kwota netto wynagrodzenia]]+Tabela134[[#This Row],[VAT 8%]]</f>
        <v>0</v>
      </c>
    </row>
    <row r="21" spans="1:10" s="6" customFormat="1" ht="18" customHeight="1" x14ac:dyDescent="0.3">
      <c r="A21" s="7">
        <v>45790</v>
      </c>
      <c r="B21" s="4">
        <v>362.64</v>
      </c>
      <c r="C21" s="4"/>
      <c r="D21" s="4"/>
      <c r="E21" s="4">
        <f>Tabela134[[#This Row],[Planowana praca przewozowa]]+Tabela134[[#This Row],[Wzkm zlecone dodatkowo]]-Tabela134[[#This Row],[Wzkm niewykonane]]</f>
        <v>362.64</v>
      </c>
      <c r="F21" s="5"/>
      <c r="G21" s="5"/>
      <c r="H21" s="5">
        <f>Tabela134[[#This Row],[Planowana praca przewozowa]]*Tabela134[[#This Row],[Stawka za wzkm]]</f>
        <v>0</v>
      </c>
      <c r="I21" s="5">
        <f>Tabela134[[#This Row],[Kwota netto wynagrodzenia]]*0.08</f>
        <v>0</v>
      </c>
      <c r="J21" s="5">
        <f>Tabela134[[#This Row],[Kwota netto wynagrodzenia]]+Tabela134[[#This Row],[VAT 8%]]</f>
        <v>0</v>
      </c>
    </row>
    <row r="22" spans="1:10" s="6" customFormat="1" ht="18" customHeight="1" x14ac:dyDescent="0.3">
      <c r="A22" s="7">
        <v>45791</v>
      </c>
      <c r="B22" s="4">
        <v>362.64</v>
      </c>
      <c r="C22" s="4"/>
      <c r="D22" s="4"/>
      <c r="E22" s="4">
        <f>Tabela134[[#This Row],[Planowana praca przewozowa]]+Tabela134[[#This Row],[Wzkm zlecone dodatkowo]]-Tabela134[[#This Row],[Wzkm niewykonane]]</f>
        <v>362.64</v>
      </c>
      <c r="F22" s="5"/>
      <c r="G22" s="5"/>
      <c r="H22" s="5">
        <f>Tabela134[[#This Row],[Planowana praca przewozowa]]*Tabela134[[#This Row],[Stawka za wzkm]]</f>
        <v>0</v>
      </c>
      <c r="I22" s="5">
        <f>Tabela134[[#This Row],[Kwota netto wynagrodzenia]]*0.08</f>
        <v>0</v>
      </c>
      <c r="J22" s="5">
        <f>Tabela134[[#This Row],[Kwota netto wynagrodzenia]]+Tabela134[[#This Row],[VAT 8%]]</f>
        <v>0</v>
      </c>
    </row>
    <row r="23" spans="1:10" s="6" customFormat="1" ht="18" customHeight="1" x14ac:dyDescent="0.3">
      <c r="A23" s="7">
        <v>45792</v>
      </c>
      <c r="B23" s="4">
        <v>362.64</v>
      </c>
      <c r="C23" s="4"/>
      <c r="D23" s="4"/>
      <c r="E23" s="4">
        <f>Tabela134[[#This Row],[Planowana praca przewozowa]]+Tabela134[[#This Row],[Wzkm zlecone dodatkowo]]-Tabela134[[#This Row],[Wzkm niewykonane]]</f>
        <v>362.64</v>
      </c>
      <c r="F23" s="5"/>
      <c r="G23" s="5"/>
      <c r="H23" s="5">
        <f>Tabela134[[#This Row],[Planowana praca przewozowa]]*Tabela134[[#This Row],[Stawka za wzkm]]</f>
        <v>0</v>
      </c>
      <c r="I23" s="5">
        <f>Tabela134[[#This Row],[Kwota netto wynagrodzenia]]*0.08</f>
        <v>0</v>
      </c>
      <c r="J23" s="5">
        <f>Tabela134[[#This Row],[Kwota netto wynagrodzenia]]+Tabela134[[#This Row],[VAT 8%]]</f>
        <v>0</v>
      </c>
    </row>
    <row r="24" spans="1:10" s="6" customFormat="1" ht="18" customHeight="1" x14ac:dyDescent="0.3">
      <c r="A24" s="7">
        <v>45793</v>
      </c>
      <c r="B24" s="4">
        <v>362.64</v>
      </c>
      <c r="C24" s="4"/>
      <c r="D24" s="4"/>
      <c r="E24" s="4">
        <f>Tabela134[[#This Row],[Planowana praca przewozowa]]+Tabela134[[#This Row],[Wzkm zlecone dodatkowo]]-Tabela134[[#This Row],[Wzkm niewykonane]]</f>
        <v>362.64</v>
      </c>
      <c r="F24" s="5"/>
      <c r="G24" s="5"/>
      <c r="H24" s="5">
        <f>Tabela134[[#This Row],[Planowana praca przewozowa]]*Tabela134[[#This Row],[Stawka za wzkm]]</f>
        <v>0</v>
      </c>
      <c r="I24" s="5">
        <f>Tabela134[[#This Row],[Kwota netto wynagrodzenia]]*0.08</f>
        <v>0</v>
      </c>
      <c r="J24" s="5">
        <f>Tabela134[[#This Row],[Kwota netto wynagrodzenia]]+Tabela134[[#This Row],[VAT 8%]]</f>
        <v>0</v>
      </c>
    </row>
    <row r="25" spans="1:10" s="6" customFormat="1" ht="18" customHeight="1" x14ac:dyDescent="0.3">
      <c r="A25" s="7">
        <v>45794</v>
      </c>
      <c r="B25" s="4">
        <v>103.32000000000001</v>
      </c>
      <c r="C25" s="4"/>
      <c r="D25" s="4"/>
      <c r="E25" s="4">
        <f>Tabela134[[#This Row],[Planowana praca przewozowa]]+Tabela134[[#This Row],[Wzkm zlecone dodatkowo]]-Tabela134[[#This Row],[Wzkm niewykonane]]</f>
        <v>103.32000000000001</v>
      </c>
      <c r="F25" s="5"/>
      <c r="G25" s="5"/>
      <c r="H25" s="5">
        <f>Tabela134[[#This Row],[Planowana praca przewozowa]]*Tabela134[[#This Row],[Stawka za wzkm]]</f>
        <v>0</v>
      </c>
      <c r="I25" s="5">
        <f>Tabela134[[#This Row],[Kwota netto wynagrodzenia]]*0.08</f>
        <v>0</v>
      </c>
      <c r="J25" s="5">
        <f>Tabela134[[#This Row],[Kwota netto wynagrodzenia]]+Tabela134[[#This Row],[VAT 8%]]</f>
        <v>0</v>
      </c>
    </row>
    <row r="26" spans="1:10" s="6" customFormat="1" ht="18" customHeight="1" x14ac:dyDescent="0.3">
      <c r="A26" s="7">
        <v>45795</v>
      </c>
      <c r="B26" s="4">
        <v>0</v>
      </c>
      <c r="C26" s="4"/>
      <c r="D26" s="4"/>
      <c r="E26" s="4">
        <f>Tabela134[[#This Row],[Planowana praca przewozowa]]+Tabela134[[#This Row],[Wzkm zlecone dodatkowo]]-Tabela134[[#This Row],[Wzkm niewykonane]]</f>
        <v>0</v>
      </c>
      <c r="F26" s="5"/>
      <c r="G26" s="5"/>
      <c r="H26" s="5">
        <f>Tabela134[[#This Row],[Planowana praca przewozowa]]*Tabela134[[#This Row],[Stawka za wzkm]]</f>
        <v>0</v>
      </c>
      <c r="I26" s="5">
        <f>Tabela134[[#This Row],[Kwota netto wynagrodzenia]]*0.08</f>
        <v>0</v>
      </c>
      <c r="J26" s="5">
        <f>Tabela134[[#This Row],[Kwota netto wynagrodzenia]]+Tabela134[[#This Row],[VAT 8%]]</f>
        <v>0</v>
      </c>
    </row>
    <row r="27" spans="1:10" s="6" customFormat="1" ht="18" customHeight="1" x14ac:dyDescent="0.3">
      <c r="A27" s="7">
        <v>45796</v>
      </c>
      <c r="B27" s="4">
        <v>362.64</v>
      </c>
      <c r="C27" s="4"/>
      <c r="D27" s="4"/>
      <c r="E27" s="4">
        <f>Tabela134[[#This Row],[Planowana praca przewozowa]]+Tabela134[[#This Row],[Wzkm zlecone dodatkowo]]-Tabela134[[#This Row],[Wzkm niewykonane]]</f>
        <v>362.64</v>
      </c>
      <c r="F27" s="5"/>
      <c r="G27" s="5"/>
      <c r="H27" s="5">
        <f>Tabela134[[#This Row],[Planowana praca przewozowa]]*Tabela134[[#This Row],[Stawka za wzkm]]</f>
        <v>0</v>
      </c>
      <c r="I27" s="5">
        <f>Tabela134[[#This Row],[Kwota netto wynagrodzenia]]*0.08</f>
        <v>0</v>
      </c>
      <c r="J27" s="5">
        <f>Tabela134[[#This Row],[Kwota netto wynagrodzenia]]+Tabela134[[#This Row],[VAT 8%]]</f>
        <v>0</v>
      </c>
    </row>
    <row r="28" spans="1:10" s="6" customFormat="1" ht="18" customHeight="1" x14ac:dyDescent="0.3">
      <c r="A28" s="7">
        <v>45797</v>
      </c>
      <c r="B28" s="4">
        <v>362.64</v>
      </c>
      <c r="C28" s="4"/>
      <c r="D28" s="4"/>
      <c r="E28" s="4">
        <f>Tabela134[[#This Row],[Planowana praca przewozowa]]+Tabela134[[#This Row],[Wzkm zlecone dodatkowo]]-Tabela134[[#This Row],[Wzkm niewykonane]]</f>
        <v>362.64</v>
      </c>
      <c r="F28" s="5"/>
      <c r="G28" s="5"/>
      <c r="H28" s="5">
        <f>Tabela134[[#This Row],[Planowana praca przewozowa]]*Tabela134[[#This Row],[Stawka za wzkm]]</f>
        <v>0</v>
      </c>
      <c r="I28" s="5">
        <f>Tabela134[[#This Row],[Kwota netto wynagrodzenia]]*0.08</f>
        <v>0</v>
      </c>
      <c r="J28" s="5">
        <f>Tabela134[[#This Row],[Kwota netto wynagrodzenia]]+Tabela134[[#This Row],[VAT 8%]]</f>
        <v>0</v>
      </c>
    </row>
    <row r="29" spans="1:10" s="6" customFormat="1" ht="18" customHeight="1" x14ac:dyDescent="0.3">
      <c r="A29" s="7">
        <v>45798</v>
      </c>
      <c r="B29" s="4">
        <v>362.64</v>
      </c>
      <c r="C29" s="4"/>
      <c r="D29" s="4"/>
      <c r="E29" s="4">
        <f>Tabela134[[#This Row],[Planowana praca przewozowa]]+Tabela134[[#This Row],[Wzkm zlecone dodatkowo]]-Tabela134[[#This Row],[Wzkm niewykonane]]</f>
        <v>362.64</v>
      </c>
      <c r="F29" s="5"/>
      <c r="G29" s="5"/>
      <c r="H29" s="5">
        <f>Tabela134[[#This Row],[Planowana praca przewozowa]]*Tabela134[[#This Row],[Stawka za wzkm]]</f>
        <v>0</v>
      </c>
      <c r="I29" s="5">
        <f>Tabela134[[#This Row],[Kwota netto wynagrodzenia]]*0.08</f>
        <v>0</v>
      </c>
      <c r="J29" s="5">
        <f>Tabela134[[#This Row],[Kwota netto wynagrodzenia]]+Tabela134[[#This Row],[VAT 8%]]</f>
        <v>0</v>
      </c>
    </row>
    <row r="30" spans="1:10" s="6" customFormat="1" ht="18" customHeight="1" x14ac:dyDescent="0.3">
      <c r="A30" s="7">
        <v>45799</v>
      </c>
      <c r="B30" s="4">
        <v>362.64</v>
      </c>
      <c r="C30" s="4"/>
      <c r="D30" s="4"/>
      <c r="E30" s="4">
        <f>Tabela134[[#This Row],[Planowana praca przewozowa]]+Tabela134[[#This Row],[Wzkm zlecone dodatkowo]]-Tabela134[[#This Row],[Wzkm niewykonane]]</f>
        <v>362.64</v>
      </c>
      <c r="F30" s="5"/>
      <c r="G30" s="5"/>
      <c r="H30" s="5">
        <f>Tabela134[[#This Row],[Planowana praca przewozowa]]*Tabela134[[#This Row],[Stawka za wzkm]]</f>
        <v>0</v>
      </c>
      <c r="I30" s="5">
        <f>Tabela134[[#This Row],[Kwota netto wynagrodzenia]]*0.08</f>
        <v>0</v>
      </c>
      <c r="J30" s="5">
        <f>Tabela134[[#This Row],[Kwota netto wynagrodzenia]]+Tabela134[[#This Row],[VAT 8%]]</f>
        <v>0</v>
      </c>
    </row>
    <row r="31" spans="1:10" s="6" customFormat="1" ht="18" customHeight="1" x14ac:dyDescent="0.3">
      <c r="A31" s="7">
        <v>45800</v>
      </c>
      <c r="B31" s="4">
        <v>362.64</v>
      </c>
      <c r="C31" s="4"/>
      <c r="D31" s="4"/>
      <c r="E31" s="4">
        <f>Tabela134[[#This Row],[Planowana praca przewozowa]]+Tabela134[[#This Row],[Wzkm zlecone dodatkowo]]-Tabela134[[#This Row],[Wzkm niewykonane]]</f>
        <v>362.64</v>
      </c>
      <c r="F31" s="5"/>
      <c r="G31" s="5"/>
      <c r="H31" s="5">
        <f>Tabela134[[#This Row],[Planowana praca przewozowa]]*Tabela134[[#This Row],[Stawka za wzkm]]</f>
        <v>0</v>
      </c>
      <c r="I31" s="5">
        <f>Tabela134[[#This Row],[Kwota netto wynagrodzenia]]*0.08</f>
        <v>0</v>
      </c>
      <c r="J31" s="5">
        <f>Tabela134[[#This Row],[Kwota netto wynagrodzenia]]+Tabela134[[#This Row],[VAT 8%]]</f>
        <v>0</v>
      </c>
    </row>
    <row r="32" spans="1:10" s="6" customFormat="1" ht="18" customHeight="1" x14ac:dyDescent="0.3">
      <c r="A32" s="7">
        <v>45801</v>
      </c>
      <c r="B32" s="4">
        <v>103.32000000000001</v>
      </c>
      <c r="C32" s="4"/>
      <c r="D32" s="4"/>
      <c r="E32" s="4">
        <f>Tabela134[[#This Row],[Planowana praca przewozowa]]+Tabela134[[#This Row],[Wzkm zlecone dodatkowo]]-Tabela134[[#This Row],[Wzkm niewykonane]]</f>
        <v>103.32000000000001</v>
      </c>
      <c r="F32" s="5"/>
      <c r="G32" s="5"/>
      <c r="H32" s="5">
        <f>Tabela134[[#This Row],[Planowana praca przewozowa]]*Tabela134[[#This Row],[Stawka za wzkm]]</f>
        <v>0</v>
      </c>
      <c r="I32" s="5">
        <f>Tabela134[[#This Row],[Kwota netto wynagrodzenia]]*0.08</f>
        <v>0</v>
      </c>
      <c r="J32" s="5">
        <f>Tabela134[[#This Row],[Kwota netto wynagrodzenia]]+Tabela134[[#This Row],[VAT 8%]]</f>
        <v>0</v>
      </c>
    </row>
    <row r="33" spans="1:10" s="6" customFormat="1" ht="18" customHeight="1" x14ac:dyDescent="0.3">
      <c r="A33" s="7">
        <v>45802</v>
      </c>
      <c r="B33" s="4">
        <v>0</v>
      </c>
      <c r="C33" s="4"/>
      <c r="D33" s="4"/>
      <c r="E33" s="4">
        <f>Tabela134[[#This Row],[Planowana praca przewozowa]]+Tabela134[[#This Row],[Wzkm zlecone dodatkowo]]-Tabela134[[#This Row],[Wzkm niewykonane]]</f>
        <v>0</v>
      </c>
      <c r="F33" s="5"/>
      <c r="G33" s="5"/>
      <c r="H33" s="5">
        <f>Tabela134[[#This Row],[Planowana praca przewozowa]]*Tabela134[[#This Row],[Stawka za wzkm]]</f>
        <v>0</v>
      </c>
      <c r="I33" s="5">
        <f>Tabela134[[#This Row],[Kwota netto wynagrodzenia]]*0.08</f>
        <v>0</v>
      </c>
      <c r="J33" s="5">
        <f>Tabela134[[#This Row],[Kwota netto wynagrodzenia]]+Tabela134[[#This Row],[VAT 8%]]</f>
        <v>0</v>
      </c>
    </row>
    <row r="34" spans="1:10" s="6" customFormat="1" ht="18" customHeight="1" x14ac:dyDescent="0.3">
      <c r="A34" s="7">
        <v>45803</v>
      </c>
      <c r="B34" s="4">
        <v>362.64</v>
      </c>
      <c r="C34" s="4"/>
      <c r="D34" s="4"/>
      <c r="E34" s="4">
        <f>Tabela134[[#This Row],[Planowana praca przewozowa]]+Tabela134[[#This Row],[Wzkm zlecone dodatkowo]]-Tabela134[[#This Row],[Wzkm niewykonane]]</f>
        <v>362.64</v>
      </c>
      <c r="F34" s="5"/>
      <c r="G34" s="5"/>
      <c r="H34" s="5">
        <f>Tabela134[[#This Row],[Planowana praca przewozowa]]*Tabela134[[#This Row],[Stawka za wzkm]]</f>
        <v>0</v>
      </c>
      <c r="I34" s="5">
        <f>Tabela134[[#This Row],[Kwota netto wynagrodzenia]]*0.08</f>
        <v>0</v>
      </c>
      <c r="J34" s="5">
        <f>Tabela134[[#This Row],[Kwota netto wynagrodzenia]]+Tabela134[[#This Row],[VAT 8%]]</f>
        <v>0</v>
      </c>
    </row>
    <row r="35" spans="1:10" s="6" customFormat="1" ht="18" customHeight="1" x14ac:dyDescent="0.3">
      <c r="A35" s="7">
        <v>45804</v>
      </c>
      <c r="B35" s="4">
        <v>362.64</v>
      </c>
      <c r="C35" s="4"/>
      <c r="D35" s="4"/>
      <c r="E35" s="4">
        <f>Tabela134[[#This Row],[Planowana praca przewozowa]]+Tabela134[[#This Row],[Wzkm zlecone dodatkowo]]-Tabela134[[#This Row],[Wzkm niewykonane]]</f>
        <v>362.64</v>
      </c>
      <c r="F35" s="5"/>
      <c r="G35" s="5"/>
      <c r="H35" s="5">
        <f>Tabela134[[#This Row],[Planowana praca przewozowa]]*Tabela134[[#This Row],[Stawka za wzkm]]</f>
        <v>0</v>
      </c>
      <c r="I35" s="5">
        <f>Tabela134[[#This Row],[Kwota netto wynagrodzenia]]*0.08</f>
        <v>0</v>
      </c>
      <c r="J35" s="5">
        <f>Tabela134[[#This Row],[Kwota netto wynagrodzenia]]+Tabela134[[#This Row],[VAT 8%]]</f>
        <v>0</v>
      </c>
    </row>
    <row r="36" spans="1:10" s="6" customFormat="1" ht="18" customHeight="1" x14ac:dyDescent="0.3">
      <c r="A36" s="7">
        <v>45805</v>
      </c>
      <c r="B36" s="4">
        <v>362.64</v>
      </c>
      <c r="C36" s="4"/>
      <c r="D36" s="4"/>
      <c r="E36" s="4">
        <f>Tabela134[[#This Row],[Planowana praca przewozowa]]+Tabela134[[#This Row],[Wzkm zlecone dodatkowo]]-Tabela134[[#This Row],[Wzkm niewykonane]]</f>
        <v>362.64</v>
      </c>
      <c r="F36" s="5"/>
      <c r="G36" s="5"/>
      <c r="H36" s="5">
        <f>Tabela134[[#This Row],[Planowana praca przewozowa]]*Tabela134[[#This Row],[Stawka za wzkm]]</f>
        <v>0</v>
      </c>
      <c r="I36" s="5">
        <f>Tabela134[[#This Row],[Kwota netto wynagrodzenia]]*0.08</f>
        <v>0</v>
      </c>
      <c r="J36" s="5">
        <f>Tabela134[[#This Row],[Kwota netto wynagrodzenia]]+Tabela134[[#This Row],[VAT 8%]]</f>
        <v>0</v>
      </c>
    </row>
    <row r="37" spans="1:10" s="6" customFormat="1" ht="18" customHeight="1" x14ac:dyDescent="0.3">
      <c r="A37" s="7">
        <v>45806</v>
      </c>
      <c r="B37" s="4">
        <v>362.64</v>
      </c>
      <c r="C37" s="4"/>
      <c r="D37" s="4"/>
      <c r="E37" s="4">
        <f>Tabela134[[#This Row],[Planowana praca przewozowa]]+Tabela134[[#This Row],[Wzkm zlecone dodatkowo]]-Tabela134[[#This Row],[Wzkm niewykonane]]</f>
        <v>362.64</v>
      </c>
      <c r="F37" s="5"/>
      <c r="G37" s="5"/>
      <c r="H37" s="5">
        <f>Tabela134[[#This Row],[Planowana praca przewozowa]]*Tabela134[[#This Row],[Stawka za wzkm]]</f>
        <v>0</v>
      </c>
      <c r="I37" s="5">
        <f>Tabela134[[#This Row],[Kwota netto wynagrodzenia]]*0.08</f>
        <v>0</v>
      </c>
      <c r="J37" s="5">
        <f>Tabela134[[#This Row],[Kwota netto wynagrodzenia]]+Tabela134[[#This Row],[VAT 8%]]</f>
        <v>0</v>
      </c>
    </row>
    <row r="38" spans="1:10" s="6" customFormat="1" ht="18" customHeight="1" x14ac:dyDescent="0.3">
      <c r="A38" s="7">
        <v>45807</v>
      </c>
      <c r="B38" s="4">
        <v>362.64</v>
      </c>
      <c r="C38" s="4"/>
      <c r="D38" s="4"/>
      <c r="E38" s="4">
        <f>Tabela134[[#This Row],[Planowana praca przewozowa]]+Tabela134[[#This Row],[Wzkm zlecone dodatkowo]]-Tabela134[[#This Row],[Wzkm niewykonane]]</f>
        <v>362.64</v>
      </c>
      <c r="F38" s="5"/>
      <c r="G38" s="5"/>
      <c r="H38" s="5">
        <f>Tabela134[[#This Row],[Planowana praca przewozowa]]*Tabela134[[#This Row],[Stawka za wzkm]]</f>
        <v>0</v>
      </c>
      <c r="I38" s="5">
        <f>Tabela134[[#This Row],[Kwota netto wynagrodzenia]]*0.08</f>
        <v>0</v>
      </c>
      <c r="J38" s="5">
        <f>Tabela134[[#This Row],[Kwota netto wynagrodzenia]]+Tabela134[[#This Row],[VAT 8%]]</f>
        <v>0</v>
      </c>
    </row>
    <row r="39" spans="1:10" s="6" customFormat="1" ht="18" customHeight="1" x14ac:dyDescent="0.3">
      <c r="A39" s="7">
        <v>45808</v>
      </c>
      <c r="B39" s="4">
        <v>103.32000000000001</v>
      </c>
      <c r="C39" s="4"/>
      <c r="D39" s="4"/>
      <c r="E39" s="4">
        <f>Tabela134[[#This Row],[Planowana praca przewozowa]]+Tabela134[[#This Row],[Wzkm zlecone dodatkowo]]-Tabela134[[#This Row],[Wzkm niewykonane]]</f>
        <v>103.32000000000001</v>
      </c>
      <c r="F39" s="5"/>
      <c r="G39" s="5"/>
      <c r="H39" s="5">
        <f>Tabela134[[#This Row],[Planowana praca przewozowa]]*Tabela134[[#This Row],[Stawka za wzkm]]</f>
        <v>0</v>
      </c>
      <c r="I39" s="5">
        <f>Tabela134[[#This Row],[Kwota netto wynagrodzenia]]*0.08</f>
        <v>0</v>
      </c>
      <c r="J39" s="5">
        <f>Tabela134[[#This Row],[Kwota netto wynagrodzenia]]+Tabela134[[#This Row],[VAT 8%]]</f>
        <v>0</v>
      </c>
    </row>
    <row r="40" spans="1:10" s="6" customFormat="1" ht="30" customHeight="1" x14ac:dyDescent="0.3">
      <c r="A40" s="3" t="s">
        <v>15</v>
      </c>
      <c r="B40" s="12">
        <f>SUBTOTAL(109,Tabela134[Planowana praca przewozowa])</f>
        <v>7936.1600000000017</v>
      </c>
      <c r="C40" s="12">
        <f>SUBTOTAL(109,Tabela134[Wzkm zlecone dodatkowo])</f>
        <v>0</v>
      </c>
      <c r="D40" s="12">
        <f>SUBTOTAL(109,Tabela134[Wzkm niewykonane])</f>
        <v>0</v>
      </c>
      <c r="E40" s="12">
        <f>SUBTOTAL(109,Tabela134[Wzkm wykonane łącznie])</f>
        <v>7936.1600000000017</v>
      </c>
      <c r="F40" s="13"/>
      <c r="G40" s="13">
        <f>SUBTOTAL(109,Tabela134[Kary i potrącenia])</f>
        <v>0</v>
      </c>
      <c r="H40" s="13">
        <f>SUBTOTAL(109,Tabela134[Kwota netto wynagrodzenia])</f>
        <v>0</v>
      </c>
      <c r="I40" s="13">
        <f>SUBTOTAL(109,Tabela134[VAT 8%])</f>
        <v>0</v>
      </c>
      <c r="J40" s="13">
        <f>SUBTOTAL(109,Tabela134[Wynagrodzenie brutto])</f>
        <v>0</v>
      </c>
    </row>
  </sheetData>
  <mergeCells count="2">
    <mergeCell ref="H1:I4"/>
    <mergeCell ref="A6:J6"/>
  </mergeCells>
  <pageMargins left="0.19685039370078741" right="0.19685039370078741" top="0.39370078740157483" bottom="0.39370078740157483" header="0" footer="0"/>
  <pageSetup paperSize="9" scale="75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DA4BF-4BD4-4874-A81B-60FEA1C3FBAC}">
  <sheetPr>
    <pageSetUpPr fitToPage="1"/>
  </sheetPr>
  <dimension ref="A1:K39"/>
  <sheetViews>
    <sheetView zoomScaleNormal="100" workbookViewId="0">
      <selection activeCell="B9" sqref="B9:B38"/>
    </sheetView>
  </sheetViews>
  <sheetFormatPr defaultRowHeight="14.4" x14ac:dyDescent="0.3"/>
  <cols>
    <col min="1" max="1" width="11.77734375" style="8" customWidth="1"/>
    <col min="2" max="7" width="12.77734375" customWidth="1"/>
    <col min="8" max="8" width="15.77734375" customWidth="1"/>
    <col min="9" max="9" width="12.77734375" customWidth="1"/>
    <col min="10" max="10" width="15.77734375" customWidth="1"/>
  </cols>
  <sheetData>
    <row r="1" spans="1:11" ht="21.6" customHeight="1" x14ac:dyDescent="0.3">
      <c r="A1" s="9" t="s">
        <v>0</v>
      </c>
      <c r="B1" t="s">
        <v>3</v>
      </c>
      <c r="H1" s="15" t="s">
        <v>16</v>
      </c>
      <c r="I1" s="15"/>
    </row>
    <row r="2" spans="1:11" ht="21.6" customHeight="1" x14ac:dyDescent="0.3">
      <c r="A2" s="9" t="s">
        <v>1</v>
      </c>
      <c r="B2" t="s">
        <v>3</v>
      </c>
      <c r="H2" s="15"/>
      <c r="I2" s="15"/>
    </row>
    <row r="3" spans="1:11" ht="21.6" customHeight="1" x14ac:dyDescent="0.3">
      <c r="A3" s="9" t="s">
        <v>2</v>
      </c>
      <c r="B3" t="s">
        <v>4</v>
      </c>
      <c r="H3" s="15"/>
      <c r="I3" s="15"/>
    </row>
    <row r="4" spans="1:11" x14ac:dyDescent="0.3">
      <c r="H4" s="15"/>
      <c r="I4" s="15"/>
    </row>
    <row r="5" spans="1:11" ht="19.8" customHeight="1" x14ac:dyDescent="0.3">
      <c r="H5" s="10"/>
      <c r="I5" s="10"/>
    </row>
    <row r="6" spans="1:11" ht="53.4" customHeight="1" x14ac:dyDescent="0.3">
      <c r="A6" s="14" t="s">
        <v>26</v>
      </c>
      <c r="B6" s="14"/>
      <c r="C6" s="14"/>
      <c r="D6" s="14"/>
      <c r="E6" s="14"/>
      <c r="F6" s="14"/>
      <c r="G6" s="14"/>
      <c r="H6" s="14"/>
      <c r="I6" s="14"/>
      <c r="J6" s="14"/>
    </row>
    <row r="8" spans="1:11" ht="45.6" customHeight="1" x14ac:dyDescent="0.3">
      <c r="A8" s="2" t="s">
        <v>5</v>
      </c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" t="s">
        <v>12</v>
      </c>
      <c r="I8" s="2" t="s">
        <v>13</v>
      </c>
      <c r="J8" s="11" t="s">
        <v>14</v>
      </c>
      <c r="K8" s="1"/>
    </row>
    <row r="9" spans="1:11" s="6" customFormat="1" ht="18" customHeight="1" x14ac:dyDescent="0.3">
      <c r="A9" s="7">
        <v>45809</v>
      </c>
      <c r="B9" s="4">
        <v>0</v>
      </c>
      <c r="C9" s="4"/>
      <c r="D9" s="4"/>
      <c r="E9" s="4">
        <f>Tabela1345[[#This Row],[Planowana praca przewozowa]]+Tabela1345[[#This Row],[Wzkm zlecone dodatkowo]]-Tabela1345[[#This Row],[Wzkm niewykonane]]</f>
        <v>0</v>
      </c>
      <c r="F9" s="5"/>
      <c r="G9" s="5"/>
      <c r="H9" s="5">
        <f>Tabela1345[[#This Row],[Planowana praca przewozowa]]*Tabela1345[[#This Row],[Stawka za wzkm]]</f>
        <v>0</v>
      </c>
      <c r="I9" s="5">
        <f>Tabela1345[[#This Row],[Kwota netto wynagrodzenia]]*0.08</f>
        <v>0</v>
      </c>
      <c r="J9" s="5">
        <f>Tabela1345[[#This Row],[Kwota netto wynagrodzenia]]+Tabela1345[[#This Row],[VAT 8%]]</f>
        <v>0</v>
      </c>
    </row>
    <row r="10" spans="1:11" s="6" customFormat="1" ht="18" customHeight="1" x14ac:dyDescent="0.3">
      <c r="A10" s="7">
        <v>45810</v>
      </c>
      <c r="B10" s="4">
        <v>362.64</v>
      </c>
      <c r="C10" s="4"/>
      <c r="D10" s="4"/>
      <c r="E10" s="4">
        <f>Tabela1345[[#This Row],[Planowana praca przewozowa]]+Tabela1345[[#This Row],[Wzkm zlecone dodatkowo]]-Tabela1345[[#This Row],[Wzkm niewykonane]]</f>
        <v>362.64</v>
      </c>
      <c r="F10" s="5"/>
      <c r="G10" s="5"/>
      <c r="H10" s="5">
        <f>Tabela1345[[#This Row],[Planowana praca przewozowa]]*Tabela1345[[#This Row],[Stawka za wzkm]]</f>
        <v>0</v>
      </c>
      <c r="I10" s="5">
        <f>Tabela1345[[#This Row],[Kwota netto wynagrodzenia]]*0.08</f>
        <v>0</v>
      </c>
      <c r="J10" s="5">
        <f>Tabela1345[[#This Row],[Kwota netto wynagrodzenia]]+Tabela1345[[#This Row],[VAT 8%]]</f>
        <v>0</v>
      </c>
    </row>
    <row r="11" spans="1:11" s="6" customFormat="1" ht="18" customHeight="1" x14ac:dyDescent="0.3">
      <c r="A11" s="7">
        <v>45811</v>
      </c>
      <c r="B11" s="4">
        <v>362.64</v>
      </c>
      <c r="C11" s="4"/>
      <c r="D11" s="4"/>
      <c r="E11" s="4">
        <f>Tabela1345[[#This Row],[Planowana praca przewozowa]]+Tabela1345[[#This Row],[Wzkm zlecone dodatkowo]]-Tabela1345[[#This Row],[Wzkm niewykonane]]</f>
        <v>362.64</v>
      </c>
      <c r="F11" s="5"/>
      <c r="G11" s="5"/>
      <c r="H11" s="5">
        <f>Tabela1345[[#This Row],[Planowana praca przewozowa]]*Tabela1345[[#This Row],[Stawka za wzkm]]</f>
        <v>0</v>
      </c>
      <c r="I11" s="5">
        <f>Tabela1345[[#This Row],[Kwota netto wynagrodzenia]]*0.08</f>
        <v>0</v>
      </c>
      <c r="J11" s="5">
        <f>Tabela1345[[#This Row],[Kwota netto wynagrodzenia]]+Tabela1345[[#This Row],[VAT 8%]]</f>
        <v>0</v>
      </c>
    </row>
    <row r="12" spans="1:11" s="6" customFormat="1" ht="18" customHeight="1" x14ac:dyDescent="0.3">
      <c r="A12" s="7">
        <v>45812</v>
      </c>
      <c r="B12" s="4">
        <v>362.64</v>
      </c>
      <c r="C12" s="4"/>
      <c r="D12" s="4"/>
      <c r="E12" s="4">
        <f>Tabela1345[[#This Row],[Planowana praca przewozowa]]+Tabela1345[[#This Row],[Wzkm zlecone dodatkowo]]-Tabela1345[[#This Row],[Wzkm niewykonane]]</f>
        <v>362.64</v>
      </c>
      <c r="F12" s="5"/>
      <c r="G12" s="5"/>
      <c r="H12" s="5">
        <f>Tabela1345[[#This Row],[Planowana praca przewozowa]]*Tabela1345[[#This Row],[Stawka za wzkm]]</f>
        <v>0</v>
      </c>
      <c r="I12" s="5">
        <f>Tabela1345[[#This Row],[Kwota netto wynagrodzenia]]*0.08</f>
        <v>0</v>
      </c>
      <c r="J12" s="5">
        <f>Tabela1345[[#This Row],[Kwota netto wynagrodzenia]]+Tabela1345[[#This Row],[VAT 8%]]</f>
        <v>0</v>
      </c>
    </row>
    <row r="13" spans="1:11" s="6" customFormat="1" ht="18" customHeight="1" x14ac:dyDescent="0.3">
      <c r="A13" s="7">
        <v>45813</v>
      </c>
      <c r="B13" s="4">
        <v>362.64</v>
      </c>
      <c r="C13" s="4"/>
      <c r="D13" s="4"/>
      <c r="E13" s="4">
        <f>Tabela1345[[#This Row],[Planowana praca przewozowa]]+Tabela1345[[#This Row],[Wzkm zlecone dodatkowo]]-Tabela1345[[#This Row],[Wzkm niewykonane]]</f>
        <v>362.64</v>
      </c>
      <c r="F13" s="5"/>
      <c r="G13" s="5"/>
      <c r="H13" s="5">
        <f>Tabela1345[[#This Row],[Planowana praca przewozowa]]*Tabela1345[[#This Row],[Stawka za wzkm]]</f>
        <v>0</v>
      </c>
      <c r="I13" s="5">
        <f>Tabela1345[[#This Row],[Kwota netto wynagrodzenia]]*0.08</f>
        <v>0</v>
      </c>
      <c r="J13" s="5">
        <f>Tabela1345[[#This Row],[Kwota netto wynagrodzenia]]+Tabela1345[[#This Row],[VAT 8%]]</f>
        <v>0</v>
      </c>
    </row>
    <row r="14" spans="1:11" s="6" customFormat="1" ht="18" customHeight="1" x14ac:dyDescent="0.3">
      <c r="A14" s="7">
        <v>45814</v>
      </c>
      <c r="B14" s="4">
        <v>362.64</v>
      </c>
      <c r="C14" s="4"/>
      <c r="D14" s="4"/>
      <c r="E14" s="4">
        <f>Tabela1345[[#This Row],[Planowana praca przewozowa]]+Tabela1345[[#This Row],[Wzkm zlecone dodatkowo]]-Tabela1345[[#This Row],[Wzkm niewykonane]]</f>
        <v>362.64</v>
      </c>
      <c r="F14" s="5"/>
      <c r="G14" s="5"/>
      <c r="H14" s="5">
        <f>Tabela1345[[#This Row],[Planowana praca przewozowa]]*Tabela1345[[#This Row],[Stawka za wzkm]]</f>
        <v>0</v>
      </c>
      <c r="I14" s="5">
        <f>Tabela1345[[#This Row],[Kwota netto wynagrodzenia]]*0.08</f>
        <v>0</v>
      </c>
      <c r="J14" s="5">
        <f>Tabela1345[[#This Row],[Kwota netto wynagrodzenia]]+Tabela1345[[#This Row],[VAT 8%]]</f>
        <v>0</v>
      </c>
    </row>
    <row r="15" spans="1:11" s="6" customFormat="1" ht="18" customHeight="1" x14ac:dyDescent="0.3">
      <c r="A15" s="7">
        <v>45815</v>
      </c>
      <c r="B15" s="4">
        <v>132.96</v>
      </c>
      <c r="C15" s="4"/>
      <c r="D15" s="4"/>
      <c r="E15" s="4">
        <f>Tabela1345[[#This Row],[Planowana praca przewozowa]]+Tabela1345[[#This Row],[Wzkm zlecone dodatkowo]]-Tabela1345[[#This Row],[Wzkm niewykonane]]</f>
        <v>132.96</v>
      </c>
      <c r="F15" s="5"/>
      <c r="G15" s="5"/>
      <c r="H15" s="5">
        <f>Tabela1345[[#This Row],[Planowana praca przewozowa]]*Tabela1345[[#This Row],[Stawka za wzkm]]</f>
        <v>0</v>
      </c>
      <c r="I15" s="5">
        <f>Tabela1345[[#This Row],[Kwota netto wynagrodzenia]]*0.08</f>
        <v>0</v>
      </c>
      <c r="J15" s="5">
        <f>Tabela1345[[#This Row],[Kwota netto wynagrodzenia]]+Tabela1345[[#This Row],[VAT 8%]]</f>
        <v>0</v>
      </c>
    </row>
    <row r="16" spans="1:11" s="6" customFormat="1" ht="18" customHeight="1" x14ac:dyDescent="0.3">
      <c r="A16" s="7">
        <v>45816</v>
      </c>
      <c r="B16" s="4">
        <v>0</v>
      </c>
      <c r="C16" s="4"/>
      <c r="D16" s="4"/>
      <c r="E16" s="4">
        <f>Tabela1345[[#This Row],[Planowana praca przewozowa]]+Tabela1345[[#This Row],[Wzkm zlecone dodatkowo]]-Tabela1345[[#This Row],[Wzkm niewykonane]]</f>
        <v>0</v>
      </c>
      <c r="F16" s="5"/>
      <c r="G16" s="5"/>
      <c r="H16" s="5">
        <f>Tabela1345[[#This Row],[Planowana praca przewozowa]]*Tabela1345[[#This Row],[Stawka za wzkm]]</f>
        <v>0</v>
      </c>
      <c r="I16" s="5">
        <f>Tabela1345[[#This Row],[Kwota netto wynagrodzenia]]*0.08</f>
        <v>0</v>
      </c>
      <c r="J16" s="5">
        <f>Tabela1345[[#This Row],[Kwota netto wynagrodzenia]]+Tabela1345[[#This Row],[VAT 8%]]</f>
        <v>0</v>
      </c>
    </row>
    <row r="17" spans="1:10" s="6" customFormat="1" ht="18" customHeight="1" x14ac:dyDescent="0.3">
      <c r="A17" s="7">
        <v>45817</v>
      </c>
      <c r="B17" s="4">
        <v>362.64</v>
      </c>
      <c r="C17" s="4"/>
      <c r="D17" s="4"/>
      <c r="E17" s="4">
        <f>Tabela1345[[#This Row],[Planowana praca przewozowa]]+Tabela1345[[#This Row],[Wzkm zlecone dodatkowo]]-Tabela1345[[#This Row],[Wzkm niewykonane]]</f>
        <v>362.64</v>
      </c>
      <c r="F17" s="5"/>
      <c r="G17" s="5"/>
      <c r="H17" s="5">
        <f>Tabela1345[[#This Row],[Planowana praca przewozowa]]*Tabela1345[[#This Row],[Stawka za wzkm]]</f>
        <v>0</v>
      </c>
      <c r="I17" s="5">
        <f>Tabela1345[[#This Row],[Kwota netto wynagrodzenia]]*0.08</f>
        <v>0</v>
      </c>
      <c r="J17" s="5">
        <f>Tabela1345[[#This Row],[Kwota netto wynagrodzenia]]+Tabela1345[[#This Row],[VAT 8%]]</f>
        <v>0</v>
      </c>
    </row>
    <row r="18" spans="1:10" s="6" customFormat="1" ht="18" customHeight="1" x14ac:dyDescent="0.3">
      <c r="A18" s="7">
        <v>45818</v>
      </c>
      <c r="B18" s="4">
        <v>362.64</v>
      </c>
      <c r="C18" s="4"/>
      <c r="D18" s="4"/>
      <c r="E18" s="4">
        <f>Tabela1345[[#This Row],[Planowana praca przewozowa]]+Tabela1345[[#This Row],[Wzkm zlecone dodatkowo]]-Tabela1345[[#This Row],[Wzkm niewykonane]]</f>
        <v>362.64</v>
      </c>
      <c r="F18" s="5"/>
      <c r="G18" s="5"/>
      <c r="H18" s="5">
        <f>Tabela1345[[#This Row],[Planowana praca przewozowa]]*Tabela1345[[#This Row],[Stawka za wzkm]]</f>
        <v>0</v>
      </c>
      <c r="I18" s="5">
        <f>Tabela1345[[#This Row],[Kwota netto wynagrodzenia]]*0.08</f>
        <v>0</v>
      </c>
      <c r="J18" s="5">
        <f>Tabela1345[[#This Row],[Kwota netto wynagrodzenia]]+Tabela1345[[#This Row],[VAT 8%]]</f>
        <v>0</v>
      </c>
    </row>
    <row r="19" spans="1:10" s="6" customFormat="1" ht="18" customHeight="1" x14ac:dyDescent="0.3">
      <c r="A19" s="7">
        <v>45819</v>
      </c>
      <c r="B19" s="4">
        <v>362.64</v>
      </c>
      <c r="C19" s="4"/>
      <c r="D19" s="4"/>
      <c r="E19" s="4">
        <f>Tabela1345[[#This Row],[Planowana praca przewozowa]]+Tabela1345[[#This Row],[Wzkm zlecone dodatkowo]]-Tabela1345[[#This Row],[Wzkm niewykonane]]</f>
        <v>362.64</v>
      </c>
      <c r="F19" s="5"/>
      <c r="G19" s="5"/>
      <c r="H19" s="5">
        <f>Tabela1345[[#This Row],[Planowana praca przewozowa]]*Tabela1345[[#This Row],[Stawka za wzkm]]</f>
        <v>0</v>
      </c>
      <c r="I19" s="5">
        <f>Tabela1345[[#This Row],[Kwota netto wynagrodzenia]]*0.08</f>
        <v>0</v>
      </c>
      <c r="J19" s="5">
        <f>Tabela1345[[#This Row],[Kwota netto wynagrodzenia]]+Tabela1345[[#This Row],[VAT 8%]]</f>
        <v>0</v>
      </c>
    </row>
    <row r="20" spans="1:10" s="6" customFormat="1" ht="18" customHeight="1" x14ac:dyDescent="0.3">
      <c r="A20" s="7">
        <v>45820</v>
      </c>
      <c r="B20" s="4">
        <v>362.64</v>
      </c>
      <c r="C20" s="4"/>
      <c r="D20" s="4"/>
      <c r="E20" s="4">
        <f>Tabela1345[[#This Row],[Planowana praca przewozowa]]+Tabela1345[[#This Row],[Wzkm zlecone dodatkowo]]-Tabela1345[[#This Row],[Wzkm niewykonane]]</f>
        <v>362.64</v>
      </c>
      <c r="F20" s="5"/>
      <c r="G20" s="5"/>
      <c r="H20" s="5">
        <f>Tabela1345[[#This Row],[Planowana praca przewozowa]]*Tabela1345[[#This Row],[Stawka za wzkm]]</f>
        <v>0</v>
      </c>
      <c r="I20" s="5">
        <f>Tabela1345[[#This Row],[Kwota netto wynagrodzenia]]*0.08</f>
        <v>0</v>
      </c>
      <c r="J20" s="5">
        <f>Tabela1345[[#This Row],[Kwota netto wynagrodzenia]]+Tabela1345[[#This Row],[VAT 8%]]</f>
        <v>0</v>
      </c>
    </row>
    <row r="21" spans="1:10" s="6" customFormat="1" ht="18" customHeight="1" x14ac:dyDescent="0.3">
      <c r="A21" s="7">
        <v>45821</v>
      </c>
      <c r="B21" s="4">
        <v>362.64</v>
      </c>
      <c r="C21" s="4"/>
      <c r="D21" s="4"/>
      <c r="E21" s="4">
        <f>Tabela1345[[#This Row],[Planowana praca przewozowa]]+Tabela1345[[#This Row],[Wzkm zlecone dodatkowo]]-Tabela1345[[#This Row],[Wzkm niewykonane]]</f>
        <v>362.64</v>
      </c>
      <c r="F21" s="5"/>
      <c r="G21" s="5"/>
      <c r="H21" s="5">
        <f>Tabela1345[[#This Row],[Planowana praca przewozowa]]*Tabela1345[[#This Row],[Stawka za wzkm]]</f>
        <v>0</v>
      </c>
      <c r="I21" s="5">
        <f>Tabela1345[[#This Row],[Kwota netto wynagrodzenia]]*0.08</f>
        <v>0</v>
      </c>
      <c r="J21" s="5">
        <f>Tabela1345[[#This Row],[Kwota netto wynagrodzenia]]+Tabela1345[[#This Row],[VAT 8%]]</f>
        <v>0</v>
      </c>
    </row>
    <row r="22" spans="1:10" s="6" customFormat="1" ht="18" customHeight="1" x14ac:dyDescent="0.3">
      <c r="A22" s="7">
        <v>45822</v>
      </c>
      <c r="B22" s="4">
        <v>132.96</v>
      </c>
      <c r="C22" s="4"/>
      <c r="D22" s="4"/>
      <c r="E22" s="4">
        <f>Tabela1345[[#This Row],[Planowana praca przewozowa]]+Tabela1345[[#This Row],[Wzkm zlecone dodatkowo]]-Tabela1345[[#This Row],[Wzkm niewykonane]]</f>
        <v>132.96</v>
      </c>
      <c r="F22" s="5"/>
      <c r="G22" s="5"/>
      <c r="H22" s="5">
        <f>Tabela1345[[#This Row],[Planowana praca przewozowa]]*Tabela1345[[#This Row],[Stawka za wzkm]]</f>
        <v>0</v>
      </c>
      <c r="I22" s="5">
        <f>Tabela1345[[#This Row],[Kwota netto wynagrodzenia]]*0.08</f>
        <v>0</v>
      </c>
      <c r="J22" s="5">
        <f>Tabela1345[[#This Row],[Kwota netto wynagrodzenia]]+Tabela1345[[#This Row],[VAT 8%]]</f>
        <v>0</v>
      </c>
    </row>
    <row r="23" spans="1:10" s="6" customFormat="1" ht="18" customHeight="1" x14ac:dyDescent="0.3">
      <c r="A23" s="7">
        <v>45823</v>
      </c>
      <c r="B23" s="4">
        <v>0</v>
      </c>
      <c r="C23" s="4"/>
      <c r="D23" s="4"/>
      <c r="E23" s="4">
        <f>Tabela1345[[#This Row],[Planowana praca przewozowa]]+Tabela1345[[#This Row],[Wzkm zlecone dodatkowo]]-Tabela1345[[#This Row],[Wzkm niewykonane]]</f>
        <v>0</v>
      </c>
      <c r="F23" s="5"/>
      <c r="G23" s="5"/>
      <c r="H23" s="5">
        <f>Tabela1345[[#This Row],[Planowana praca przewozowa]]*Tabela1345[[#This Row],[Stawka za wzkm]]</f>
        <v>0</v>
      </c>
      <c r="I23" s="5">
        <f>Tabela1345[[#This Row],[Kwota netto wynagrodzenia]]*0.08</f>
        <v>0</v>
      </c>
      <c r="J23" s="5">
        <f>Tabela1345[[#This Row],[Kwota netto wynagrodzenia]]+Tabela1345[[#This Row],[VAT 8%]]</f>
        <v>0</v>
      </c>
    </row>
    <row r="24" spans="1:10" s="6" customFormat="1" ht="18" customHeight="1" x14ac:dyDescent="0.3">
      <c r="A24" s="7">
        <v>45824</v>
      </c>
      <c r="B24" s="4">
        <v>362.64</v>
      </c>
      <c r="C24" s="4"/>
      <c r="D24" s="4"/>
      <c r="E24" s="4">
        <f>Tabela1345[[#This Row],[Planowana praca przewozowa]]+Tabela1345[[#This Row],[Wzkm zlecone dodatkowo]]-Tabela1345[[#This Row],[Wzkm niewykonane]]</f>
        <v>362.64</v>
      </c>
      <c r="F24" s="5"/>
      <c r="G24" s="5"/>
      <c r="H24" s="5">
        <f>Tabela1345[[#This Row],[Planowana praca przewozowa]]*Tabela1345[[#This Row],[Stawka za wzkm]]</f>
        <v>0</v>
      </c>
      <c r="I24" s="5">
        <f>Tabela1345[[#This Row],[Kwota netto wynagrodzenia]]*0.08</f>
        <v>0</v>
      </c>
      <c r="J24" s="5">
        <f>Tabela1345[[#This Row],[Kwota netto wynagrodzenia]]+Tabela1345[[#This Row],[VAT 8%]]</f>
        <v>0</v>
      </c>
    </row>
    <row r="25" spans="1:10" s="6" customFormat="1" ht="18" customHeight="1" x14ac:dyDescent="0.3">
      <c r="A25" s="7">
        <v>45825</v>
      </c>
      <c r="B25" s="4">
        <v>362.64</v>
      </c>
      <c r="C25" s="4"/>
      <c r="D25" s="4"/>
      <c r="E25" s="4">
        <f>Tabela1345[[#This Row],[Planowana praca przewozowa]]+Tabela1345[[#This Row],[Wzkm zlecone dodatkowo]]-Tabela1345[[#This Row],[Wzkm niewykonane]]</f>
        <v>362.64</v>
      </c>
      <c r="F25" s="5"/>
      <c r="G25" s="5"/>
      <c r="H25" s="5">
        <f>Tabela1345[[#This Row],[Planowana praca przewozowa]]*Tabela1345[[#This Row],[Stawka za wzkm]]</f>
        <v>0</v>
      </c>
      <c r="I25" s="5">
        <f>Tabela1345[[#This Row],[Kwota netto wynagrodzenia]]*0.08</f>
        <v>0</v>
      </c>
      <c r="J25" s="5">
        <f>Tabela1345[[#This Row],[Kwota netto wynagrodzenia]]+Tabela1345[[#This Row],[VAT 8%]]</f>
        <v>0</v>
      </c>
    </row>
    <row r="26" spans="1:10" s="6" customFormat="1" ht="18" customHeight="1" x14ac:dyDescent="0.3">
      <c r="A26" s="7">
        <v>45826</v>
      </c>
      <c r="B26" s="4">
        <v>362.64</v>
      </c>
      <c r="C26" s="4"/>
      <c r="D26" s="4"/>
      <c r="E26" s="4">
        <f>Tabela1345[[#This Row],[Planowana praca przewozowa]]+Tabela1345[[#This Row],[Wzkm zlecone dodatkowo]]-Tabela1345[[#This Row],[Wzkm niewykonane]]</f>
        <v>362.64</v>
      </c>
      <c r="F26" s="5"/>
      <c r="G26" s="5"/>
      <c r="H26" s="5">
        <f>Tabela1345[[#This Row],[Planowana praca przewozowa]]*Tabela1345[[#This Row],[Stawka za wzkm]]</f>
        <v>0</v>
      </c>
      <c r="I26" s="5">
        <f>Tabela1345[[#This Row],[Kwota netto wynagrodzenia]]*0.08</f>
        <v>0</v>
      </c>
      <c r="J26" s="5">
        <f>Tabela1345[[#This Row],[Kwota netto wynagrodzenia]]+Tabela1345[[#This Row],[VAT 8%]]</f>
        <v>0</v>
      </c>
    </row>
    <row r="27" spans="1:10" s="6" customFormat="1" ht="18" customHeight="1" x14ac:dyDescent="0.3">
      <c r="A27" s="7">
        <v>45827</v>
      </c>
      <c r="B27" s="4">
        <v>0</v>
      </c>
      <c r="C27" s="4"/>
      <c r="D27" s="4"/>
      <c r="E27" s="4">
        <f>Tabela1345[[#This Row],[Planowana praca przewozowa]]+Tabela1345[[#This Row],[Wzkm zlecone dodatkowo]]-Tabela1345[[#This Row],[Wzkm niewykonane]]</f>
        <v>0</v>
      </c>
      <c r="F27" s="5"/>
      <c r="G27" s="5"/>
      <c r="H27" s="5">
        <f>Tabela1345[[#This Row],[Planowana praca przewozowa]]*Tabela1345[[#This Row],[Stawka za wzkm]]</f>
        <v>0</v>
      </c>
      <c r="I27" s="5">
        <f>Tabela1345[[#This Row],[Kwota netto wynagrodzenia]]*0.08</f>
        <v>0</v>
      </c>
      <c r="J27" s="5">
        <f>Tabela1345[[#This Row],[Kwota netto wynagrodzenia]]+Tabela1345[[#This Row],[VAT 8%]]</f>
        <v>0</v>
      </c>
    </row>
    <row r="28" spans="1:10" s="6" customFormat="1" ht="18" customHeight="1" x14ac:dyDescent="0.3">
      <c r="A28" s="7">
        <v>45828</v>
      </c>
      <c r="B28" s="4">
        <v>270.08</v>
      </c>
      <c r="C28" s="4"/>
      <c r="D28" s="4"/>
      <c r="E28" s="4">
        <f>Tabela1345[[#This Row],[Planowana praca przewozowa]]+Tabela1345[[#This Row],[Wzkm zlecone dodatkowo]]-Tabela1345[[#This Row],[Wzkm niewykonane]]</f>
        <v>270.08</v>
      </c>
      <c r="F28" s="5"/>
      <c r="G28" s="5"/>
      <c r="H28" s="5">
        <f>Tabela1345[[#This Row],[Planowana praca przewozowa]]*Tabela1345[[#This Row],[Stawka za wzkm]]</f>
        <v>0</v>
      </c>
      <c r="I28" s="5">
        <f>Tabela1345[[#This Row],[Kwota netto wynagrodzenia]]*0.08</f>
        <v>0</v>
      </c>
      <c r="J28" s="5">
        <f>Tabela1345[[#This Row],[Kwota netto wynagrodzenia]]+Tabela1345[[#This Row],[VAT 8%]]</f>
        <v>0</v>
      </c>
    </row>
    <row r="29" spans="1:10" s="6" customFormat="1" ht="18" customHeight="1" x14ac:dyDescent="0.3">
      <c r="A29" s="7">
        <v>45829</v>
      </c>
      <c r="B29" s="4">
        <v>132.96</v>
      </c>
      <c r="C29" s="4"/>
      <c r="D29" s="4"/>
      <c r="E29" s="4">
        <f>Tabela1345[[#This Row],[Planowana praca przewozowa]]+Tabela1345[[#This Row],[Wzkm zlecone dodatkowo]]-Tabela1345[[#This Row],[Wzkm niewykonane]]</f>
        <v>132.96</v>
      </c>
      <c r="F29" s="5"/>
      <c r="G29" s="5"/>
      <c r="H29" s="5">
        <f>Tabela1345[[#This Row],[Planowana praca przewozowa]]*Tabela1345[[#This Row],[Stawka za wzkm]]</f>
        <v>0</v>
      </c>
      <c r="I29" s="5">
        <f>Tabela1345[[#This Row],[Kwota netto wynagrodzenia]]*0.08</f>
        <v>0</v>
      </c>
      <c r="J29" s="5">
        <f>Tabela1345[[#This Row],[Kwota netto wynagrodzenia]]+Tabela1345[[#This Row],[VAT 8%]]</f>
        <v>0</v>
      </c>
    </row>
    <row r="30" spans="1:10" s="6" customFormat="1" ht="18" customHeight="1" x14ac:dyDescent="0.3">
      <c r="A30" s="7">
        <v>45830</v>
      </c>
      <c r="B30" s="4">
        <v>0</v>
      </c>
      <c r="C30" s="4"/>
      <c r="D30" s="4"/>
      <c r="E30" s="4">
        <f>Tabela1345[[#This Row],[Planowana praca przewozowa]]+Tabela1345[[#This Row],[Wzkm zlecone dodatkowo]]-Tabela1345[[#This Row],[Wzkm niewykonane]]</f>
        <v>0</v>
      </c>
      <c r="F30" s="5"/>
      <c r="G30" s="5"/>
      <c r="H30" s="5">
        <f>Tabela1345[[#This Row],[Planowana praca przewozowa]]*Tabela1345[[#This Row],[Stawka za wzkm]]</f>
        <v>0</v>
      </c>
      <c r="I30" s="5">
        <f>Tabela1345[[#This Row],[Kwota netto wynagrodzenia]]*0.08</f>
        <v>0</v>
      </c>
      <c r="J30" s="5">
        <f>Tabela1345[[#This Row],[Kwota netto wynagrodzenia]]+Tabela1345[[#This Row],[VAT 8%]]</f>
        <v>0</v>
      </c>
    </row>
    <row r="31" spans="1:10" s="6" customFormat="1" ht="18" customHeight="1" x14ac:dyDescent="0.3">
      <c r="A31" s="7">
        <v>45831</v>
      </c>
      <c r="B31" s="4">
        <v>362.64</v>
      </c>
      <c r="C31" s="4"/>
      <c r="D31" s="4"/>
      <c r="E31" s="4">
        <f>Tabela1345[[#This Row],[Planowana praca przewozowa]]+Tabela1345[[#This Row],[Wzkm zlecone dodatkowo]]-Tabela1345[[#This Row],[Wzkm niewykonane]]</f>
        <v>362.64</v>
      </c>
      <c r="F31" s="5"/>
      <c r="G31" s="5"/>
      <c r="H31" s="5">
        <f>Tabela1345[[#This Row],[Planowana praca przewozowa]]*Tabela1345[[#This Row],[Stawka za wzkm]]</f>
        <v>0</v>
      </c>
      <c r="I31" s="5">
        <f>Tabela1345[[#This Row],[Kwota netto wynagrodzenia]]*0.08</f>
        <v>0</v>
      </c>
      <c r="J31" s="5">
        <f>Tabela1345[[#This Row],[Kwota netto wynagrodzenia]]+Tabela1345[[#This Row],[VAT 8%]]</f>
        <v>0</v>
      </c>
    </row>
    <row r="32" spans="1:10" s="6" customFormat="1" ht="18" customHeight="1" x14ac:dyDescent="0.3">
      <c r="A32" s="7">
        <v>45832</v>
      </c>
      <c r="B32" s="4">
        <v>362.64</v>
      </c>
      <c r="C32" s="4"/>
      <c r="D32" s="4"/>
      <c r="E32" s="4">
        <f>Tabela1345[[#This Row],[Planowana praca przewozowa]]+Tabela1345[[#This Row],[Wzkm zlecone dodatkowo]]-Tabela1345[[#This Row],[Wzkm niewykonane]]</f>
        <v>362.64</v>
      </c>
      <c r="F32" s="5"/>
      <c r="G32" s="5"/>
      <c r="H32" s="5">
        <f>Tabela1345[[#This Row],[Planowana praca przewozowa]]*Tabela1345[[#This Row],[Stawka za wzkm]]</f>
        <v>0</v>
      </c>
      <c r="I32" s="5">
        <f>Tabela1345[[#This Row],[Kwota netto wynagrodzenia]]*0.08</f>
        <v>0</v>
      </c>
      <c r="J32" s="5">
        <f>Tabela1345[[#This Row],[Kwota netto wynagrodzenia]]+Tabela1345[[#This Row],[VAT 8%]]</f>
        <v>0</v>
      </c>
    </row>
    <row r="33" spans="1:10" s="6" customFormat="1" ht="18" customHeight="1" x14ac:dyDescent="0.3">
      <c r="A33" s="7">
        <v>45833</v>
      </c>
      <c r="B33" s="4">
        <v>362.64</v>
      </c>
      <c r="C33" s="4"/>
      <c r="D33" s="4"/>
      <c r="E33" s="4">
        <f>Tabela1345[[#This Row],[Planowana praca przewozowa]]+Tabela1345[[#This Row],[Wzkm zlecone dodatkowo]]-Tabela1345[[#This Row],[Wzkm niewykonane]]</f>
        <v>362.64</v>
      </c>
      <c r="F33" s="5"/>
      <c r="G33" s="5"/>
      <c r="H33" s="5">
        <f>Tabela1345[[#This Row],[Planowana praca przewozowa]]*Tabela1345[[#This Row],[Stawka za wzkm]]</f>
        <v>0</v>
      </c>
      <c r="I33" s="5">
        <f>Tabela1345[[#This Row],[Kwota netto wynagrodzenia]]*0.08</f>
        <v>0</v>
      </c>
      <c r="J33" s="5">
        <f>Tabela1345[[#This Row],[Kwota netto wynagrodzenia]]+Tabela1345[[#This Row],[VAT 8%]]</f>
        <v>0</v>
      </c>
    </row>
    <row r="34" spans="1:10" s="6" customFormat="1" ht="18" customHeight="1" x14ac:dyDescent="0.3">
      <c r="A34" s="7">
        <v>45834</v>
      </c>
      <c r="B34" s="4">
        <v>362.64</v>
      </c>
      <c r="C34" s="4"/>
      <c r="D34" s="4"/>
      <c r="E34" s="4">
        <f>Tabela1345[[#This Row],[Planowana praca przewozowa]]+Tabela1345[[#This Row],[Wzkm zlecone dodatkowo]]-Tabela1345[[#This Row],[Wzkm niewykonane]]</f>
        <v>362.64</v>
      </c>
      <c r="F34" s="5"/>
      <c r="G34" s="5"/>
      <c r="H34" s="5">
        <f>Tabela1345[[#This Row],[Planowana praca przewozowa]]*Tabela1345[[#This Row],[Stawka za wzkm]]</f>
        <v>0</v>
      </c>
      <c r="I34" s="5">
        <f>Tabela1345[[#This Row],[Kwota netto wynagrodzenia]]*0.08</f>
        <v>0</v>
      </c>
      <c r="J34" s="5">
        <f>Tabela1345[[#This Row],[Kwota netto wynagrodzenia]]+Tabela1345[[#This Row],[VAT 8%]]</f>
        <v>0</v>
      </c>
    </row>
    <row r="35" spans="1:10" s="6" customFormat="1" ht="18" customHeight="1" x14ac:dyDescent="0.3">
      <c r="A35" s="7">
        <v>45835</v>
      </c>
      <c r="B35" s="4">
        <v>362.64</v>
      </c>
      <c r="C35" s="4"/>
      <c r="D35" s="4"/>
      <c r="E35" s="4">
        <f>Tabela1345[[#This Row],[Planowana praca przewozowa]]+Tabela1345[[#This Row],[Wzkm zlecone dodatkowo]]-Tabela1345[[#This Row],[Wzkm niewykonane]]</f>
        <v>362.64</v>
      </c>
      <c r="F35" s="5"/>
      <c r="G35" s="5"/>
      <c r="H35" s="5">
        <f>Tabela1345[[#This Row],[Planowana praca przewozowa]]*Tabela1345[[#This Row],[Stawka za wzkm]]</f>
        <v>0</v>
      </c>
      <c r="I35" s="5">
        <f>Tabela1345[[#This Row],[Kwota netto wynagrodzenia]]*0.08</f>
        <v>0</v>
      </c>
      <c r="J35" s="5">
        <f>Tabela1345[[#This Row],[Kwota netto wynagrodzenia]]+Tabela1345[[#This Row],[VAT 8%]]</f>
        <v>0</v>
      </c>
    </row>
    <row r="36" spans="1:10" s="6" customFormat="1" ht="18" customHeight="1" x14ac:dyDescent="0.3">
      <c r="A36" s="7">
        <v>45836</v>
      </c>
      <c r="B36" s="4">
        <v>132.96</v>
      </c>
      <c r="C36" s="4"/>
      <c r="D36" s="4"/>
      <c r="E36" s="4">
        <f>Tabela1345[[#This Row],[Planowana praca przewozowa]]+Tabela1345[[#This Row],[Wzkm zlecone dodatkowo]]-Tabela1345[[#This Row],[Wzkm niewykonane]]</f>
        <v>132.96</v>
      </c>
      <c r="F36" s="5"/>
      <c r="G36" s="5"/>
      <c r="H36" s="5">
        <f>Tabela1345[[#This Row],[Planowana praca przewozowa]]*Tabela1345[[#This Row],[Stawka za wzkm]]</f>
        <v>0</v>
      </c>
      <c r="I36" s="5">
        <f>Tabela1345[[#This Row],[Kwota netto wynagrodzenia]]*0.08</f>
        <v>0</v>
      </c>
      <c r="J36" s="5">
        <f>Tabela1345[[#This Row],[Kwota netto wynagrodzenia]]+Tabela1345[[#This Row],[VAT 8%]]</f>
        <v>0</v>
      </c>
    </row>
    <row r="37" spans="1:10" s="6" customFormat="1" ht="18" customHeight="1" x14ac:dyDescent="0.3">
      <c r="A37" s="7">
        <v>45837</v>
      </c>
      <c r="B37" s="4">
        <v>0</v>
      </c>
      <c r="C37" s="4"/>
      <c r="D37" s="4"/>
      <c r="E37" s="4">
        <f>Tabela1345[[#This Row],[Planowana praca przewozowa]]+Tabela1345[[#This Row],[Wzkm zlecone dodatkowo]]-Tabela1345[[#This Row],[Wzkm niewykonane]]</f>
        <v>0</v>
      </c>
      <c r="F37" s="5"/>
      <c r="G37" s="5"/>
      <c r="H37" s="5">
        <f>Tabela1345[[#This Row],[Planowana praca przewozowa]]*Tabela1345[[#This Row],[Stawka za wzkm]]</f>
        <v>0</v>
      </c>
      <c r="I37" s="5">
        <f>Tabela1345[[#This Row],[Kwota netto wynagrodzenia]]*0.08</f>
        <v>0</v>
      </c>
      <c r="J37" s="5">
        <f>Tabela1345[[#This Row],[Kwota netto wynagrodzenia]]+Tabela1345[[#This Row],[VAT 8%]]</f>
        <v>0</v>
      </c>
    </row>
    <row r="38" spans="1:10" s="6" customFormat="1" ht="18" customHeight="1" x14ac:dyDescent="0.3">
      <c r="A38" s="7">
        <v>45838</v>
      </c>
      <c r="B38" s="4">
        <v>270.08</v>
      </c>
      <c r="C38" s="4"/>
      <c r="D38" s="4"/>
      <c r="E38" s="4">
        <f>Tabela1345[[#This Row],[Planowana praca przewozowa]]+Tabela1345[[#This Row],[Wzkm zlecone dodatkowo]]-Tabela1345[[#This Row],[Wzkm niewykonane]]</f>
        <v>270.08</v>
      </c>
      <c r="F38" s="5"/>
      <c r="G38" s="5"/>
      <c r="H38" s="5">
        <f>Tabela1345[[#This Row],[Planowana praca przewozowa]]*Tabela1345[[#This Row],[Stawka za wzkm]]</f>
        <v>0</v>
      </c>
      <c r="I38" s="5">
        <f>Tabela1345[[#This Row],[Kwota netto wynagrodzenia]]*0.08</f>
        <v>0</v>
      </c>
      <c r="J38" s="5">
        <f>Tabela1345[[#This Row],[Kwota netto wynagrodzenia]]+Tabela1345[[#This Row],[VAT 8%]]</f>
        <v>0</v>
      </c>
    </row>
    <row r="39" spans="1:10" s="6" customFormat="1" ht="30" customHeight="1" x14ac:dyDescent="0.3">
      <c r="A39" s="3" t="s">
        <v>15</v>
      </c>
      <c r="B39" s="12">
        <f>SUBTOTAL(109,Tabela1345[Planowana praca przewozowa])</f>
        <v>7599.5200000000013</v>
      </c>
      <c r="C39" s="12">
        <f>SUBTOTAL(109,Tabela1345[Wzkm zlecone dodatkowo])</f>
        <v>0</v>
      </c>
      <c r="D39" s="12">
        <f>SUBTOTAL(109,Tabela1345[Wzkm niewykonane])</f>
        <v>0</v>
      </c>
      <c r="E39" s="12">
        <f>SUBTOTAL(109,Tabela1345[Wzkm wykonane łącznie])</f>
        <v>7599.5200000000013</v>
      </c>
      <c r="F39" s="13"/>
      <c r="G39" s="13">
        <f>SUBTOTAL(109,Tabela1345[Kary i potrącenia])</f>
        <v>0</v>
      </c>
      <c r="H39" s="13">
        <f>SUBTOTAL(109,Tabela1345[Kwota netto wynagrodzenia])</f>
        <v>0</v>
      </c>
      <c r="I39" s="13">
        <f>SUBTOTAL(109,Tabela1345[VAT 8%])</f>
        <v>0</v>
      </c>
      <c r="J39" s="13">
        <f>SUBTOTAL(109,Tabela1345[Wynagrodzenie brutto])</f>
        <v>0</v>
      </c>
    </row>
  </sheetData>
  <mergeCells count="2">
    <mergeCell ref="H1:I4"/>
    <mergeCell ref="A6:J6"/>
  </mergeCells>
  <pageMargins left="0.19685039370078741" right="0.19685039370078741" top="0.39370078740157483" bottom="0.39370078740157483" header="0" footer="0"/>
  <pageSetup paperSize="9" scale="75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BABC6-86BE-441A-B18F-62391B9E0D1C}">
  <sheetPr>
    <pageSetUpPr fitToPage="1"/>
  </sheetPr>
  <dimension ref="A1:K40"/>
  <sheetViews>
    <sheetView topLeftCell="A26" zoomScaleNormal="100" workbookViewId="0">
      <selection activeCell="D34" sqref="D34"/>
    </sheetView>
  </sheetViews>
  <sheetFormatPr defaultRowHeight="14.4" x14ac:dyDescent="0.3"/>
  <cols>
    <col min="1" max="1" width="11.77734375" style="8" customWidth="1"/>
    <col min="2" max="7" width="12.77734375" customWidth="1"/>
    <col min="8" max="8" width="15.77734375" customWidth="1"/>
    <col min="9" max="9" width="12.77734375" customWidth="1"/>
    <col min="10" max="10" width="15.77734375" customWidth="1"/>
  </cols>
  <sheetData>
    <row r="1" spans="1:11" ht="21.6" customHeight="1" x14ac:dyDescent="0.3">
      <c r="A1" s="9" t="s">
        <v>0</v>
      </c>
      <c r="B1" t="s">
        <v>3</v>
      </c>
      <c r="H1" s="15" t="s">
        <v>16</v>
      </c>
      <c r="I1" s="15"/>
    </row>
    <row r="2" spans="1:11" ht="21.6" customHeight="1" x14ac:dyDescent="0.3">
      <c r="A2" s="9" t="s">
        <v>1</v>
      </c>
      <c r="B2" t="s">
        <v>3</v>
      </c>
      <c r="H2" s="15"/>
      <c r="I2" s="15"/>
    </row>
    <row r="3" spans="1:11" ht="21.6" customHeight="1" x14ac:dyDescent="0.3">
      <c r="A3" s="9" t="s">
        <v>2</v>
      </c>
      <c r="B3" t="s">
        <v>4</v>
      </c>
      <c r="H3" s="15"/>
      <c r="I3" s="15"/>
    </row>
    <row r="4" spans="1:11" x14ac:dyDescent="0.3">
      <c r="H4" s="15"/>
      <c r="I4" s="15"/>
    </row>
    <row r="5" spans="1:11" ht="19.8" customHeight="1" x14ac:dyDescent="0.3">
      <c r="H5" s="10"/>
      <c r="I5" s="10"/>
    </row>
    <row r="6" spans="1:11" ht="53.4" customHeight="1" x14ac:dyDescent="0.3">
      <c r="A6" s="14" t="s">
        <v>25</v>
      </c>
      <c r="B6" s="14"/>
      <c r="C6" s="14"/>
      <c r="D6" s="14"/>
      <c r="E6" s="14"/>
      <c r="F6" s="14"/>
      <c r="G6" s="14"/>
      <c r="H6" s="14"/>
      <c r="I6" s="14"/>
      <c r="J6" s="14"/>
    </row>
    <row r="8" spans="1:11" ht="45.6" customHeight="1" x14ac:dyDescent="0.3">
      <c r="A8" s="2" t="s">
        <v>5</v>
      </c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" t="s">
        <v>12</v>
      </c>
      <c r="I8" s="2" t="s">
        <v>13</v>
      </c>
      <c r="J8" s="11" t="s">
        <v>14</v>
      </c>
      <c r="K8" s="1"/>
    </row>
    <row r="9" spans="1:11" s="6" customFormat="1" ht="18" customHeight="1" x14ac:dyDescent="0.3">
      <c r="A9" s="7">
        <v>45839</v>
      </c>
      <c r="B9" s="4">
        <v>270.08</v>
      </c>
      <c r="C9" s="4"/>
      <c r="D9" s="4"/>
      <c r="E9" s="4">
        <f>Tabela13456[[#This Row],[Planowana praca przewozowa]]+Tabela13456[[#This Row],[Wzkm zlecone dodatkowo]]-Tabela13456[[#This Row],[Wzkm niewykonane]]</f>
        <v>270.08</v>
      </c>
      <c r="F9" s="5"/>
      <c r="G9" s="5"/>
      <c r="H9" s="5">
        <f>Tabela13456[[#This Row],[Planowana praca przewozowa]]*Tabela13456[[#This Row],[Stawka za wzkm]]</f>
        <v>0</v>
      </c>
      <c r="I9" s="5">
        <f>Tabela13456[[#This Row],[Kwota netto wynagrodzenia]]*0.08</f>
        <v>0</v>
      </c>
      <c r="J9" s="5">
        <f>Tabela13456[[#This Row],[Kwota netto wynagrodzenia]]+Tabela13456[[#This Row],[VAT 8%]]</f>
        <v>0</v>
      </c>
    </row>
    <row r="10" spans="1:11" s="6" customFormat="1" ht="18" customHeight="1" x14ac:dyDescent="0.3">
      <c r="A10" s="7">
        <v>45840</v>
      </c>
      <c r="B10" s="4">
        <v>270.08</v>
      </c>
      <c r="C10" s="4"/>
      <c r="D10" s="4"/>
      <c r="E10" s="4">
        <f>Tabela13456[[#This Row],[Planowana praca przewozowa]]+Tabela13456[[#This Row],[Wzkm zlecone dodatkowo]]-Tabela13456[[#This Row],[Wzkm niewykonane]]</f>
        <v>270.08</v>
      </c>
      <c r="F10" s="5"/>
      <c r="G10" s="5"/>
      <c r="H10" s="5">
        <f>Tabela13456[[#This Row],[Planowana praca przewozowa]]*Tabela13456[[#This Row],[Stawka za wzkm]]</f>
        <v>0</v>
      </c>
      <c r="I10" s="5">
        <f>Tabela13456[[#This Row],[Kwota netto wynagrodzenia]]*0.08</f>
        <v>0</v>
      </c>
      <c r="J10" s="5">
        <f>Tabela13456[[#This Row],[Kwota netto wynagrodzenia]]+Tabela13456[[#This Row],[VAT 8%]]</f>
        <v>0</v>
      </c>
    </row>
    <row r="11" spans="1:11" s="6" customFormat="1" ht="18" customHeight="1" x14ac:dyDescent="0.3">
      <c r="A11" s="7">
        <v>45841</v>
      </c>
      <c r="B11" s="4">
        <v>270.08</v>
      </c>
      <c r="C11" s="4"/>
      <c r="D11" s="4"/>
      <c r="E11" s="4">
        <f>Tabela13456[[#This Row],[Planowana praca przewozowa]]+Tabela13456[[#This Row],[Wzkm zlecone dodatkowo]]-Tabela13456[[#This Row],[Wzkm niewykonane]]</f>
        <v>270.08</v>
      </c>
      <c r="F11" s="5"/>
      <c r="G11" s="5"/>
      <c r="H11" s="5">
        <f>Tabela13456[[#This Row],[Planowana praca przewozowa]]*Tabela13456[[#This Row],[Stawka za wzkm]]</f>
        <v>0</v>
      </c>
      <c r="I11" s="5">
        <f>Tabela13456[[#This Row],[Kwota netto wynagrodzenia]]*0.08</f>
        <v>0</v>
      </c>
      <c r="J11" s="5">
        <f>Tabela13456[[#This Row],[Kwota netto wynagrodzenia]]+Tabela13456[[#This Row],[VAT 8%]]</f>
        <v>0</v>
      </c>
    </row>
    <row r="12" spans="1:11" s="6" customFormat="1" ht="18" customHeight="1" x14ac:dyDescent="0.3">
      <c r="A12" s="7">
        <v>45842</v>
      </c>
      <c r="B12" s="4">
        <v>270.08</v>
      </c>
      <c r="C12" s="4"/>
      <c r="D12" s="4"/>
      <c r="E12" s="4">
        <f>Tabela13456[[#This Row],[Planowana praca przewozowa]]+Tabela13456[[#This Row],[Wzkm zlecone dodatkowo]]-Tabela13456[[#This Row],[Wzkm niewykonane]]</f>
        <v>270.08</v>
      </c>
      <c r="F12" s="5"/>
      <c r="G12" s="5"/>
      <c r="H12" s="5">
        <f>Tabela13456[[#This Row],[Planowana praca przewozowa]]*Tabela13456[[#This Row],[Stawka za wzkm]]</f>
        <v>0</v>
      </c>
      <c r="I12" s="5">
        <f>Tabela13456[[#This Row],[Kwota netto wynagrodzenia]]*0.08</f>
        <v>0</v>
      </c>
      <c r="J12" s="5">
        <f>Tabela13456[[#This Row],[Kwota netto wynagrodzenia]]+Tabela13456[[#This Row],[VAT 8%]]</f>
        <v>0</v>
      </c>
    </row>
    <row r="13" spans="1:11" s="6" customFormat="1" ht="18" customHeight="1" x14ac:dyDescent="0.3">
      <c r="A13" s="7">
        <v>45843</v>
      </c>
      <c r="B13" s="4">
        <v>132.96</v>
      </c>
      <c r="C13" s="4"/>
      <c r="D13" s="4"/>
      <c r="E13" s="4">
        <f>Tabela13456[[#This Row],[Planowana praca przewozowa]]+Tabela13456[[#This Row],[Wzkm zlecone dodatkowo]]-Tabela13456[[#This Row],[Wzkm niewykonane]]</f>
        <v>132.96</v>
      </c>
      <c r="F13" s="5"/>
      <c r="G13" s="5"/>
      <c r="H13" s="5">
        <f>Tabela13456[[#This Row],[Planowana praca przewozowa]]*Tabela13456[[#This Row],[Stawka za wzkm]]</f>
        <v>0</v>
      </c>
      <c r="I13" s="5">
        <f>Tabela13456[[#This Row],[Kwota netto wynagrodzenia]]*0.08</f>
        <v>0</v>
      </c>
      <c r="J13" s="5">
        <f>Tabela13456[[#This Row],[Kwota netto wynagrodzenia]]+Tabela13456[[#This Row],[VAT 8%]]</f>
        <v>0</v>
      </c>
    </row>
    <row r="14" spans="1:11" s="6" customFormat="1" ht="18" customHeight="1" x14ac:dyDescent="0.3">
      <c r="A14" s="7">
        <v>45844</v>
      </c>
      <c r="B14" s="4">
        <v>0</v>
      </c>
      <c r="C14" s="4"/>
      <c r="D14" s="4"/>
      <c r="E14" s="4">
        <f>Tabela13456[[#This Row],[Planowana praca przewozowa]]+Tabela13456[[#This Row],[Wzkm zlecone dodatkowo]]-Tabela13456[[#This Row],[Wzkm niewykonane]]</f>
        <v>0</v>
      </c>
      <c r="F14" s="5"/>
      <c r="G14" s="5"/>
      <c r="H14" s="5">
        <f>Tabela13456[[#This Row],[Planowana praca przewozowa]]*Tabela13456[[#This Row],[Stawka za wzkm]]</f>
        <v>0</v>
      </c>
      <c r="I14" s="5">
        <f>Tabela13456[[#This Row],[Kwota netto wynagrodzenia]]*0.08</f>
        <v>0</v>
      </c>
      <c r="J14" s="5">
        <f>Tabela13456[[#This Row],[Kwota netto wynagrodzenia]]+Tabela13456[[#This Row],[VAT 8%]]</f>
        <v>0</v>
      </c>
    </row>
    <row r="15" spans="1:11" s="6" customFormat="1" ht="18" customHeight="1" x14ac:dyDescent="0.3">
      <c r="A15" s="7">
        <v>45845</v>
      </c>
      <c r="B15" s="4">
        <v>270.08</v>
      </c>
      <c r="C15" s="4"/>
      <c r="D15" s="4"/>
      <c r="E15" s="4">
        <f>Tabela13456[[#This Row],[Planowana praca przewozowa]]+Tabela13456[[#This Row],[Wzkm zlecone dodatkowo]]-Tabela13456[[#This Row],[Wzkm niewykonane]]</f>
        <v>270.08</v>
      </c>
      <c r="F15" s="5"/>
      <c r="G15" s="5"/>
      <c r="H15" s="5">
        <f>Tabela13456[[#This Row],[Planowana praca przewozowa]]*Tabela13456[[#This Row],[Stawka za wzkm]]</f>
        <v>0</v>
      </c>
      <c r="I15" s="5">
        <f>Tabela13456[[#This Row],[Kwota netto wynagrodzenia]]*0.08</f>
        <v>0</v>
      </c>
      <c r="J15" s="5">
        <f>Tabela13456[[#This Row],[Kwota netto wynagrodzenia]]+Tabela13456[[#This Row],[VAT 8%]]</f>
        <v>0</v>
      </c>
    </row>
    <row r="16" spans="1:11" s="6" customFormat="1" ht="18" customHeight="1" x14ac:dyDescent="0.3">
      <c r="A16" s="7">
        <v>45846</v>
      </c>
      <c r="B16" s="4">
        <v>270.08</v>
      </c>
      <c r="C16" s="4"/>
      <c r="D16" s="4"/>
      <c r="E16" s="4">
        <f>Tabela13456[[#This Row],[Planowana praca przewozowa]]+Tabela13456[[#This Row],[Wzkm zlecone dodatkowo]]-Tabela13456[[#This Row],[Wzkm niewykonane]]</f>
        <v>270.08</v>
      </c>
      <c r="F16" s="5"/>
      <c r="G16" s="5"/>
      <c r="H16" s="5">
        <f>Tabela13456[[#This Row],[Planowana praca przewozowa]]*Tabela13456[[#This Row],[Stawka za wzkm]]</f>
        <v>0</v>
      </c>
      <c r="I16" s="5">
        <f>Tabela13456[[#This Row],[Kwota netto wynagrodzenia]]*0.08</f>
        <v>0</v>
      </c>
      <c r="J16" s="5">
        <f>Tabela13456[[#This Row],[Kwota netto wynagrodzenia]]+Tabela13456[[#This Row],[VAT 8%]]</f>
        <v>0</v>
      </c>
    </row>
    <row r="17" spans="1:10" s="6" customFormat="1" ht="18" customHeight="1" x14ac:dyDescent="0.3">
      <c r="A17" s="7">
        <v>45847</v>
      </c>
      <c r="B17" s="4">
        <v>270.08</v>
      </c>
      <c r="C17" s="4"/>
      <c r="D17" s="4"/>
      <c r="E17" s="4">
        <f>Tabela13456[[#This Row],[Planowana praca przewozowa]]+Tabela13456[[#This Row],[Wzkm zlecone dodatkowo]]-Tabela13456[[#This Row],[Wzkm niewykonane]]</f>
        <v>270.08</v>
      </c>
      <c r="F17" s="5"/>
      <c r="G17" s="5"/>
      <c r="H17" s="5">
        <f>Tabela13456[[#This Row],[Planowana praca przewozowa]]*Tabela13456[[#This Row],[Stawka za wzkm]]</f>
        <v>0</v>
      </c>
      <c r="I17" s="5">
        <f>Tabela13456[[#This Row],[Kwota netto wynagrodzenia]]*0.08</f>
        <v>0</v>
      </c>
      <c r="J17" s="5">
        <f>Tabela13456[[#This Row],[Kwota netto wynagrodzenia]]+Tabela13456[[#This Row],[VAT 8%]]</f>
        <v>0</v>
      </c>
    </row>
    <row r="18" spans="1:10" s="6" customFormat="1" ht="18" customHeight="1" x14ac:dyDescent="0.3">
      <c r="A18" s="7">
        <v>45848</v>
      </c>
      <c r="B18" s="4">
        <v>270.08</v>
      </c>
      <c r="C18" s="4"/>
      <c r="D18" s="4"/>
      <c r="E18" s="4">
        <f>Tabela13456[[#This Row],[Planowana praca przewozowa]]+Tabela13456[[#This Row],[Wzkm zlecone dodatkowo]]-Tabela13456[[#This Row],[Wzkm niewykonane]]</f>
        <v>270.08</v>
      </c>
      <c r="F18" s="5"/>
      <c r="G18" s="5"/>
      <c r="H18" s="5">
        <f>Tabela13456[[#This Row],[Planowana praca przewozowa]]*Tabela13456[[#This Row],[Stawka za wzkm]]</f>
        <v>0</v>
      </c>
      <c r="I18" s="5">
        <f>Tabela13456[[#This Row],[Kwota netto wynagrodzenia]]*0.08</f>
        <v>0</v>
      </c>
      <c r="J18" s="5">
        <f>Tabela13456[[#This Row],[Kwota netto wynagrodzenia]]+Tabela13456[[#This Row],[VAT 8%]]</f>
        <v>0</v>
      </c>
    </row>
    <row r="19" spans="1:10" s="6" customFormat="1" ht="18" customHeight="1" x14ac:dyDescent="0.3">
      <c r="A19" s="7">
        <v>45849</v>
      </c>
      <c r="B19" s="4">
        <v>270.08</v>
      </c>
      <c r="C19" s="4"/>
      <c r="D19" s="4"/>
      <c r="E19" s="4">
        <f>Tabela13456[[#This Row],[Planowana praca przewozowa]]+Tabela13456[[#This Row],[Wzkm zlecone dodatkowo]]-Tabela13456[[#This Row],[Wzkm niewykonane]]</f>
        <v>270.08</v>
      </c>
      <c r="F19" s="5"/>
      <c r="G19" s="5"/>
      <c r="H19" s="5">
        <f>Tabela13456[[#This Row],[Planowana praca przewozowa]]*Tabela13456[[#This Row],[Stawka za wzkm]]</f>
        <v>0</v>
      </c>
      <c r="I19" s="5">
        <f>Tabela13456[[#This Row],[Kwota netto wynagrodzenia]]*0.08</f>
        <v>0</v>
      </c>
      <c r="J19" s="5">
        <f>Tabela13456[[#This Row],[Kwota netto wynagrodzenia]]+Tabela13456[[#This Row],[VAT 8%]]</f>
        <v>0</v>
      </c>
    </row>
    <row r="20" spans="1:10" s="6" customFormat="1" ht="18" customHeight="1" x14ac:dyDescent="0.3">
      <c r="A20" s="7">
        <v>45850</v>
      </c>
      <c r="B20" s="4">
        <v>132.96</v>
      </c>
      <c r="C20" s="4"/>
      <c r="D20" s="4"/>
      <c r="E20" s="4">
        <f>Tabela13456[[#This Row],[Planowana praca przewozowa]]+Tabela13456[[#This Row],[Wzkm zlecone dodatkowo]]-Tabela13456[[#This Row],[Wzkm niewykonane]]</f>
        <v>132.96</v>
      </c>
      <c r="F20" s="5"/>
      <c r="G20" s="5"/>
      <c r="H20" s="5">
        <f>Tabela13456[[#This Row],[Planowana praca przewozowa]]*Tabela13456[[#This Row],[Stawka za wzkm]]</f>
        <v>0</v>
      </c>
      <c r="I20" s="5">
        <f>Tabela13456[[#This Row],[Kwota netto wynagrodzenia]]*0.08</f>
        <v>0</v>
      </c>
      <c r="J20" s="5">
        <f>Tabela13456[[#This Row],[Kwota netto wynagrodzenia]]+Tabela13456[[#This Row],[VAT 8%]]</f>
        <v>0</v>
      </c>
    </row>
    <row r="21" spans="1:10" s="6" customFormat="1" ht="18" customHeight="1" x14ac:dyDescent="0.3">
      <c r="A21" s="7">
        <v>45851</v>
      </c>
      <c r="B21" s="4">
        <v>0</v>
      </c>
      <c r="C21" s="4"/>
      <c r="D21" s="4"/>
      <c r="E21" s="4">
        <f>Tabela13456[[#This Row],[Planowana praca przewozowa]]+Tabela13456[[#This Row],[Wzkm zlecone dodatkowo]]-Tabela13456[[#This Row],[Wzkm niewykonane]]</f>
        <v>0</v>
      </c>
      <c r="F21" s="5"/>
      <c r="G21" s="5"/>
      <c r="H21" s="5">
        <f>Tabela13456[[#This Row],[Planowana praca przewozowa]]*Tabela13456[[#This Row],[Stawka za wzkm]]</f>
        <v>0</v>
      </c>
      <c r="I21" s="5">
        <f>Tabela13456[[#This Row],[Kwota netto wynagrodzenia]]*0.08</f>
        <v>0</v>
      </c>
      <c r="J21" s="5">
        <f>Tabela13456[[#This Row],[Kwota netto wynagrodzenia]]+Tabela13456[[#This Row],[VAT 8%]]</f>
        <v>0</v>
      </c>
    </row>
    <row r="22" spans="1:10" s="6" customFormat="1" ht="18" customHeight="1" x14ac:dyDescent="0.3">
      <c r="A22" s="7">
        <v>45852</v>
      </c>
      <c r="B22" s="4">
        <v>270.08</v>
      </c>
      <c r="C22" s="4"/>
      <c r="D22" s="4"/>
      <c r="E22" s="4">
        <f>Tabela13456[[#This Row],[Planowana praca przewozowa]]+Tabela13456[[#This Row],[Wzkm zlecone dodatkowo]]-Tabela13456[[#This Row],[Wzkm niewykonane]]</f>
        <v>270.08</v>
      </c>
      <c r="F22" s="5"/>
      <c r="G22" s="5"/>
      <c r="H22" s="5">
        <f>Tabela13456[[#This Row],[Planowana praca przewozowa]]*Tabela13456[[#This Row],[Stawka za wzkm]]</f>
        <v>0</v>
      </c>
      <c r="I22" s="5">
        <f>Tabela13456[[#This Row],[Kwota netto wynagrodzenia]]*0.08</f>
        <v>0</v>
      </c>
      <c r="J22" s="5">
        <f>Tabela13456[[#This Row],[Kwota netto wynagrodzenia]]+Tabela13456[[#This Row],[VAT 8%]]</f>
        <v>0</v>
      </c>
    </row>
    <row r="23" spans="1:10" s="6" customFormat="1" ht="18" customHeight="1" x14ac:dyDescent="0.3">
      <c r="A23" s="7">
        <v>45853</v>
      </c>
      <c r="B23" s="4">
        <v>270.08</v>
      </c>
      <c r="C23" s="4"/>
      <c r="D23" s="4"/>
      <c r="E23" s="4">
        <f>Tabela13456[[#This Row],[Planowana praca przewozowa]]+Tabela13456[[#This Row],[Wzkm zlecone dodatkowo]]-Tabela13456[[#This Row],[Wzkm niewykonane]]</f>
        <v>270.08</v>
      </c>
      <c r="F23" s="5"/>
      <c r="G23" s="5"/>
      <c r="H23" s="5">
        <f>Tabela13456[[#This Row],[Planowana praca przewozowa]]*Tabela13456[[#This Row],[Stawka za wzkm]]</f>
        <v>0</v>
      </c>
      <c r="I23" s="5">
        <f>Tabela13456[[#This Row],[Kwota netto wynagrodzenia]]*0.08</f>
        <v>0</v>
      </c>
      <c r="J23" s="5">
        <f>Tabela13456[[#This Row],[Kwota netto wynagrodzenia]]+Tabela13456[[#This Row],[VAT 8%]]</f>
        <v>0</v>
      </c>
    </row>
    <row r="24" spans="1:10" s="6" customFormat="1" ht="18" customHeight="1" x14ac:dyDescent="0.3">
      <c r="A24" s="7">
        <v>45854</v>
      </c>
      <c r="B24" s="4">
        <v>270.08</v>
      </c>
      <c r="C24" s="4"/>
      <c r="D24" s="4"/>
      <c r="E24" s="4">
        <f>Tabela13456[[#This Row],[Planowana praca przewozowa]]+Tabela13456[[#This Row],[Wzkm zlecone dodatkowo]]-Tabela13456[[#This Row],[Wzkm niewykonane]]</f>
        <v>270.08</v>
      </c>
      <c r="F24" s="5"/>
      <c r="G24" s="5"/>
      <c r="H24" s="5">
        <f>Tabela13456[[#This Row],[Planowana praca przewozowa]]*Tabela13456[[#This Row],[Stawka za wzkm]]</f>
        <v>0</v>
      </c>
      <c r="I24" s="5">
        <f>Tabela13456[[#This Row],[Kwota netto wynagrodzenia]]*0.08</f>
        <v>0</v>
      </c>
      <c r="J24" s="5">
        <f>Tabela13456[[#This Row],[Kwota netto wynagrodzenia]]+Tabela13456[[#This Row],[VAT 8%]]</f>
        <v>0</v>
      </c>
    </row>
    <row r="25" spans="1:10" s="6" customFormat="1" ht="18" customHeight="1" x14ac:dyDescent="0.3">
      <c r="A25" s="7">
        <v>45855</v>
      </c>
      <c r="B25" s="4">
        <v>270.08</v>
      </c>
      <c r="C25" s="4"/>
      <c r="D25" s="4"/>
      <c r="E25" s="4">
        <f>Tabela13456[[#This Row],[Planowana praca przewozowa]]+Tabela13456[[#This Row],[Wzkm zlecone dodatkowo]]-Tabela13456[[#This Row],[Wzkm niewykonane]]</f>
        <v>270.08</v>
      </c>
      <c r="F25" s="5"/>
      <c r="G25" s="5"/>
      <c r="H25" s="5">
        <f>Tabela13456[[#This Row],[Planowana praca przewozowa]]*Tabela13456[[#This Row],[Stawka za wzkm]]</f>
        <v>0</v>
      </c>
      <c r="I25" s="5">
        <f>Tabela13456[[#This Row],[Kwota netto wynagrodzenia]]*0.08</f>
        <v>0</v>
      </c>
      <c r="J25" s="5">
        <f>Tabela13456[[#This Row],[Kwota netto wynagrodzenia]]+Tabela13456[[#This Row],[VAT 8%]]</f>
        <v>0</v>
      </c>
    </row>
    <row r="26" spans="1:10" s="6" customFormat="1" ht="18" customHeight="1" x14ac:dyDescent="0.3">
      <c r="A26" s="7">
        <v>45856</v>
      </c>
      <c r="B26" s="4">
        <v>270.08</v>
      </c>
      <c r="C26" s="4"/>
      <c r="D26" s="4"/>
      <c r="E26" s="4">
        <f>Tabela13456[[#This Row],[Planowana praca przewozowa]]+Tabela13456[[#This Row],[Wzkm zlecone dodatkowo]]-Tabela13456[[#This Row],[Wzkm niewykonane]]</f>
        <v>270.08</v>
      </c>
      <c r="F26" s="5"/>
      <c r="G26" s="5"/>
      <c r="H26" s="5">
        <f>Tabela13456[[#This Row],[Planowana praca przewozowa]]*Tabela13456[[#This Row],[Stawka za wzkm]]</f>
        <v>0</v>
      </c>
      <c r="I26" s="5">
        <f>Tabela13456[[#This Row],[Kwota netto wynagrodzenia]]*0.08</f>
        <v>0</v>
      </c>
      <c r="J26" s="5">
        <f>Tabela13456[[#This Row],[Kwota netto wynagrodzenia]]+Tabela13456[[#This Row],[VAT 8%]]</f>
        <v>0</v>
      </c>
    </row>
    <row r="27" spans="1:10" s="6" customFormat="1" ht="18" customHeight="1" x14ac:dyDescent="0.3">
      <c r="A27" s="7">
        <v>45857</v>
      </c>
      <c r="B27" s="4">
        <v>132.96</v>
      </c>
      <c r="C27" s="4"/>
      <c r="D27" s="4"/>
      <c r="E27" s="4">
        <f>Tabela13456[[#This Row],[Planowana praca przewozowa]]+Tabela13456[[#This Row],[Wzkm zlecone dodatkowo]]-Tabela13456[[#This Row],[Wzkm niewykonane]]</f>
        <v>132.96</v>
      </c>
      <c r="F27" s="5"/>
      <c r="G27" s="5"/>
      <c r="H27" s="5">
        <f>Tabela13456[[#This Row],[Planowana praca przewozowa]]*Tabela13456[[#This Row],[Stawka za wzkm]]</f>
        <v>0</v>
      </c>
      <c r="I27" s="5">
        <f>Tabela13456[[#This Row],[Kwota netto wynagrodzenia]]*0.08</f>
        <v>0</v>
      </c>
      <c r="J27" s="5">
        <f>Tabela13456[[#This Row],[Kwota netto wynagrodzenia]]+Tabela13456[[#This Row],[VAT 8%]]</f>
        <v>0</v>
      </c>
    </row>
    <row r="28" spans="1:10" s="6" customFormat="1" ht="18" customHeight="1" x14ac:dyDescent="0.3">
      <c r="A28" s="7">
        <v>45858</v>
      </c>
      <c r="B28" s="4">
        <v>0</v>
      </c>
      <c r="C28" s="4"/>
      <c r="D28" s="4"/>
      <c r="E28" s="4">
        <f>Tabela13456[[#This Row],[Planowana praca przewozowa]]+Tabela13456[[#This Row],[Wzkm zlecone dodatkowo]]-Tabela13456[[#This Row],[Wzkm niewykonane]]</f>
        <v>0</v>
      </c>
      <c r="F28" s="5"/>
      <c r="G28" s="5"/>
      <c r="H28" s="5">
        <f>Tabela13456[[#This Row],[Planowana praca przewozowa]]*Tabela13456[[#This Row],[Stawka za wzkm]]</f>
        <v>0</v>
      </c>
      <c r="I28" s="5">
        <f>Tabela13456[[#This Row],[Kwota netto wynagrodzenia]]*0.08</f>
        <v>0</v>
      </c>
      <c r="J28" s="5">
        <f>Tabela13456[[#This Row],[Kwota netto wynagrodzenia]]+Tabela13456[[#This Row],[VAT 8%]]</f>
        <v>0</v>
      </c>
    </row>
    <row r="29" spans="1:10" s="6" customFormat="1" ht="18" customHeight="1" x14ac:dyDescent="0.3">
      <c r="A29" s="7">
        <v>45859</v>
      </c>
      <c r="B29" s="4">
        <v>270.08</v>
      </c>
      <c r="C29" s="4"/>
      <c r="D29" s="4"/>
      <c r="E29" s="4">
        <f>Tabela13456[[#This Row],[Planowana praca przewozowa]]+Tabela13456[[#This Row],[Wzkm zlecone dodatkowo]]-Tabela13456[[#This Row],[Wzkm niewykonane]]</f>
        <v>270.08</v>
      </c>
      <c r="F29" s="5"/>
      <c r="G29" s="5"/>
      <c r="H29" s="5">
        <f>Tabela13456[[#This Row],[Planowana praca przewozowa]]*Tabela13456[[#This Row],[Stawka za wzkm]]</f>
        <v>0</v>
      </c>
      <c r="I29" s="5">
        <f>Tabela13456[[#This Row],[Kwota netto wynagrodzenia]]*0.08</f>
        <v>0</v>
      </c>
      <c r="J29" s="5">
        <f>Tabela13456[[#This Row],[Kwota netto wynagrodzenia]]+Tabela13456[[#This Row],[VAT 8%]]</f>
        <v>0</v>
      </c>
    </row>
    <row r="30" spans="1:10" s="6" customFormat="1" ht="18" customHeight="1" x14ac:dyDescent="0.3">
      <c r="A30" s="7">
        <v>45860</v>
      </c>
      <c r="B30" s="4">
        <v>270.08</v>
      </c>
      <c r="C30" s="4"/>
      <c r="D30" s="4"/>
      <c r="E30" s="4">
        <f>Tabela13456[[#This Row],[Planowana praca przewozowa]]+Tabela13456[[#This Row],[Wzkm zlecone dodatkowo]]-Tabela13456[[#This Row],[Wzkm niewykonane]]</f>
        <v>270.08</v>
      </c>
      <c r="F30" s="5"/>
      <c r="G30" s="5"/>
      <c r="H30" s="5">
        <f>Tabela13456[[#This Row],[Planowana praca przewozowa]]*Tabela13456[[#This Row],[Stawka za wzkm]]</f>
        <v>0</v>
      </c>
      <c r="I30" s="5">
        <f>Tabela13456[[#This Row],[Kwota netto wynagrodzenia]]*0.08</f>
        <v>0</v>
      </c>
      <c r="J30" s="5">
        <f>Tabela13456[[#This Row],[Kwota netto wynagrodzenia]]+Tabela13456[[#This Row],[VAT 8%]]</f>
        <v>0</v>
      </c>
    </row>
    <row r="31" spans="1:10" s="6" customFormat="1" ht="18" customHeight="1" x14ac:dyDescent="0.3">
      <c r="A31" s="7">
        <v>45861</v>
      </c>
      <c r="B31" s="4">
        <v>270.08</v>
      </c>
      <c r="C31" s="4"/>
      <c r="D31" s="4"/>
      <c r="E31" s="4">
        <f>Tabela13456[[#This Row],[Planowana praca przewozowa]]+Tabela13456[[#This Row],[Wzkm zlecone dodatkowo]]-Tabela13456[[#This Row],[Wzkm niewykonane]]</f>
        <v>270.08</v>
      </c>
      <c r="F31" s="5"/>
      <c r="G31" s="5"/>
      <c r="H31" s="5">
        <f>Tabela13456[[#This Row],[Planowana praca przewozowa]]*Tabela13456[[#This Row],[Stawka za wzkm]]</f>
        <v>0</v>
      </c>
      <c r="I31" s="5">
        <f>Tabela13456[[#This Row],[Kwota netto wynagrodzenia]]*0.08</f>
        <v>0</v>
      </c>
      <c r="J31" s="5">
        <f>Tabela13456[[#This Row],[Kwota netto wynagrodzenia]]+Tabela13456[[#This Row],[VAT 8%]]</f>
        <v>0</v>
      </c>
    </row>
    <row r="32" spans="1:10" s="6" customFormat="1" ht="18" customHeight="1" x14ac:dyDescent="0.3">
      <c r="A32" s="7">
        <v>45862</v>
      </c>
      <c r="B32" s="4">
        <v>270.08</v>
      </c>
      <c r="C32" s="4"/>
      <c r="D32" s="4"/>
      <c r="E32" s="4">
        <f>Tabela13456[[#This Row],[Planowana praca przewozowa]]+Tabela13456[[#This Row],[Wzkm zlecone dodatkowo]]-Tabela13456[[#This Row],[Wzkm niewykonane]]</f>
        <v>270.08</v>
      </c>
      <c r="F32" s="5"/>
      <c r="G32" s="5"/>
      <c r="H32" s="5">
        <f>Tabela13456[[#This Row],[Planowana praca przewozowa]]*Tabela13456[[#This Row],[Stawka za wzkm]]</f>
        <v>0</v>
      </c>
      <c r="I32" s="5">
        <f>Tabela13456[[#This Row],[Kwota netto wynagrodzenia]]*0.08</f>
        <v>0</v>
      </c>
      <c r="J32" s="5">
        <f>Tabela13456[[#This Row],[Kwota netto wynagrodzenia]]+Tabela13456[[#This Row],[VAT 8%]]</f>
        <v>0</v>
      </c>
    </row>
    <row r="33" spans="1:10" s="6" customFormat="1" ht="18" customHeight="1" x14ac:dyDescent="0.3">
      <c r="A33" s="7">
        <v>45863</v>
      </c>
      <c r="B33" s="4">
        <v>270.08</v>
      </c>
      <c r="C33" s="4"/>
      <c r="D33" s="4"/>
      <c r="E33" s="4">
        <f>Tabela13456[[#This Row],[Planowana praca przewozowa]]+Tabela13456[[#This Row],[Wzkm zlecone dodatkowo]]-Tabela13456[[#This Row],[Wzkm niewykonane]]</f>
        <v>270.08</v>
      </c>
      <c r="F33" s="5"/>
      <c r="G33" s="5"/>
      <c r="H33" s="5">
        <f>Tabela13456[[#This Row],[Planowana praca przewozowa]]*Tabela13456[[#This Row],[Stawka za wzkm]]</f>
        <v>0</v>
      </c>
      <c r="I33" s="5">
        <f>Tabela13456[[#This Row],[Kwota netto wynagrodzenia]]*0.08</f>
        <v>0</v>
      </c>
      <c r="J33" s="5">
        <f>Tabela13456[[#This Row],[Kwota netto wynagrodzenia]]+Tabela13456[[#This Row],[VAT 8%]]</f>
        <v>0</v>
      </c>
    </row>
    <row r="34" spans="1:10" s="6" customFormat="1" ht="18" customHeight="1" x14ac:dyDescent="0.3">
      <c r="A34" s="7">
        <v>45864</v>
      </c>
      <c r="B34" s="4">
        <v>132.96</v>
      </c>
      <c r="C34" s="4"/>
      <c r="D34" s="4"/>
      <c r="E34" s="4">
        <f>Tabela13456[[#This Row],[Planowana praca przewozowa]]+Tabela13456[[#This Row],[Wzkm zlecone dodatkowo]]-Tabela13456[[#This Row],[Wzkm niewykonane]]</f>
        <v>132.96</v>
      </c>
      <c r="F34" s="5"/>
      <c r="G34" s="5"/>
      <c r="H34" s="5">
        <f>Tabela13456[[#This Row],[Planowana praca przewozowa]]*Tabela13456[[#This Row],[Stawka za wzkm]]</f>
        <v>0</v>
      </c>
      <c r="I34" s="5">
        <f>Tabela13456[[#This Row],[Kwota netto wynagrodzenia]]*0.08</f>
        <v>0</v>
      </c>
      <c r="J34" s="5">
        <f>Tabela13456[[#This Row],[Kwota netto wynagrodzenia]]+Tabela13456[[#This Row],[VAT 8%]]</f>
        <v>0</v>
      </c>
    </row>
    <row r="35" spans="1:10" s="6" customFormat="1" ht="18" customHeight="1" x14ac:dyDescent="0.3">
      <c r="A35" s="7">
        <v>45865</v>
      </c>
      <c r="B35" s="4">
        <v>0</v>
      </c>
      <c r="C35" s="4"/>
      <c r="D35" s="4"/>
      <c r="E35" s="4">
        <f>Tabela13456[[#This Row],[Planowana praca przewozowa]]+Tabela13456[[#This Row],[Wzkm zlecone dodatkowo]]-Tabela13456[[#This Row],[Wzkm niewykonane]]</f>
        <v>0</v>
      </c>
      <c r="F35" s="5"/>
      <c r="G35" s="5"/>
      <c r="H35" s="5">
        <f>Tabela13456[[#This Row],[Planowana praca przewozowa]]*Tabela13456[[#This Row],[Stawka za wzkm]]</f>
        <v>0</v>
      </c>
      <c r="I35" s="5">
        <f>Tabela13456[[#This Row],[Kwota netto wynagrodzenia]]*0.08</f>
        <v>0</v>
      </c>
      <c r="J35" s="5">
        <f>Tabela13456[[#This Row],[Kwota netto wynagrodzenia]]+Tabela13456[[#This Row],[VAT 8%]]</f>
        <v>0</v>
      </c>
    </row>
    <row r="36" spans="1:10" s="6" customFormat="1" ht="18" customHeight="1" x14ac:dyDescent="0.3">
      <c r="A36" s="7">
        <v>45866</v>
      </c>
      <c r="B36" s="4">
        <v>270.08</v>
      </c>
      <c r="C36" s="4"/>
      <c r="D36" s="4"/>
      <c r="E36" s="4">
        <f>Tabela13456[[#This Row],[Planowana praca przewozowa]]+Tabela13456[[#This Row],[Wzkm zlecone dodatkowo]]-Tabela13456[[#This Row],[Wzkm niewykonane]]</f>
        <v>270.08</v>
      </c>
      <c r="F36" s="5"/>
      <c r="G36" s="5"/>
      <c r="H36" s="5">
        <f>Tabela13456[[#This Row],[Planowana praca przewozowa]]*Tabela13456[[#This Row],[Stawka za wzkm]]</f>
        <v>0</v>
      </c>
      <c r="I36" s="5">
        <f>Tabela13456[[#This Row],[Kwota netto wynagrodzenia]]*0.08</f>
        <v>0</v>
      </c>
      <c r="J36" s="5">
        <f>Tabela13456[[#This Row],[Kwota netto wynagrodzenia]]+Tabela13456[[#This Row],[VAT 8%]]</f>
        <v>0</v>
      </c>
    </row>
    <row r="37" spans="1:10" s="6" customFormat="1" ht="18" customHeight="1" x14ac:dyDescent="0.3">
      <c r="A37" s="7">
        <v>45867</v>
      </c>
      <c r="B37" s="4">
        <v>270.08</v>
      </c>
      <c r="C37" s="4"/>
      <c r="D37" s="4"/>
      <c r="E37" s="4">
        <f>Tabela13456[[#This Row],[Planowana praca przewozowa]]+Tabela13456[[#This Row],[Wzkm zlecone dodatkowo]]-Tabela13456[[#This Row],[Wzkm niewykonane]]</f>
        <v>270.08</v>
      </c>
      <c r="F37" s="5"/>
      <c r="G37" s="5"/>
      <c r="H37" s="5">
        <f>Tabela13456[[#This Row],[Planowana praca przewozowa]]*Tabela13456[[#This Row],[Stawka za wzkm]]</f>
        <v>0</v>
      </c>
      <c r="I37" s="5">
        <f>Tabela13456[[#This Row],[Kwota netto wynagrodzenia]]*0.08</f>
        <v>0</v>
      </c>
      <c r="J37" s="5">
        <f>Tabela13456[[#This Row],[Kwota netto wynagrodzenia]]+Tabela13456[[#This Row],[VAT 8%]]</f>
        <v>0</v>
      </c>
    </row>
    <row r="38" spans="1:10" s="6" customFormat="1" ht="18" customHeight="1" x14ac:dyDescent="0.3">
      <c r="A38" s="7">
        <v>45868</v>
      </c>
      <c r="B38" s="4">
        <v>270.08</v>
      </c>
      <c r="C38" s="4"/>
      <c r="D38" s="4"/>
      <c r="E38" s="4">
        <f>Tabela13456[[#This Row],[Planowana praca przewozowa]]+Tabela13456[[#This Row],[Wzkm zlecone dodatkowo]]-Tabela13456[[#This Row],[Wzkm niewykonane]]</f>
        <v>270.08</v>
      </c>
      <c r="F38" s="5"/>
      <c r="G38" s="5"/>
      <c r="H38" s="5">
        <f>Tabela13456[[#This Row],[Planowana praca przewozowa]]*Tabela13456[[#This Row],[Stawka za wzkm]]</f>
        <v>0</v>
      </c>
      <c r="I38" s="5">
        <f>Tabela13456[[#This Row],[Kwota netto wynagrodzenia]]*0.08</f>
        <v>0</v>
      </c>
      <c r="J38" s="5">
        <f>Tabela13456[[#This Row],[Kwota netto wynagrodzenia]]+Tabela13456[[#This Row],[VAT 8%]]</f>
        <v>0</v>
      </c>
    </row>
    <row r="39" spans="1:10" s="6" customFormat="1" ht="18" customHeight="1" x14ac:dyDescent="0.3">
      <c r="A39" s="7">
        <v>45869</v>
      </c>
      <c r="B39" s="4">
        <v>270.08</v>
      </c>
      <c r="C39" s="4"/>
      <c r="D39" s="4"/>
      <c r="E39" s="4">
        <f>Tabela13456[[#This Row],[Planowana praca przewozowa]]+Tabela13456[[#This Row],[Wzkm zlecone dodatkowo]]-Tabela13456[[#This Row],[Wzkm niewykonane]]</f>
        <v>270.08</v>
      </c>
      <c r="F39" s="5"/>
      <c r="G39" s="5"/>
      <c r="H39" s="5">
        <f>Tabela13456[[#This Row],[Planowana praca przewozowa]]*Tabela13456[[#This Row],[Stawka za wzkm]]</f>
        <v>0</v>
      </c>
      <c r="I39" s="5">
        <f>Tabela13456[[#This Row],[Kwota netto wynagrodzenia]]*0.08</f>
        <v>0</v>
      </c>
      <c r="J39" s="5">
        <f>Tabela13456[[#This Row],[Kwota netto wynagrodzenia]]+Tabela13456[[#This Row],[VAT 8%]]</f>
        <v>0</v>
      </c>
    </row>
    <row r="40" spans="1:10" s="6" customFormat="1" ht="30" customHeight="1" x14ac:dyDescent="0.3">
      <c r="A40" s="3" t="s">
        <v>15</v>
      </c>
      <c r="B40" s="12">
        <f>SUBTOTAL(109,Tabela13456[Planowana praca przewozowa])</f>
        <v>6743.6799999999985</v>
      </c>
      <c r="C40" s="12">
        <f>SUBTOTAL(109,Tabela13456[Wzkm zlecone dodatkowo])</f>
        <v>0</v>
      </c>
      <c r="D40" s="12">
        <f>SUBTOTAL(109,Tabela13456[Wzkm niewykonane])</f>
        <v>0</v>
      </c>
      <c r="E40" s="12">
        <f>SUBTOTAL(109,Tabela13456[Wzkm wykonane łącznie])</f>
        <v>6743.6799999999985</v>
      </c>
      <c r="F40" s="13"/>
      <c r="G40" s="13">
        <f>SUBTOTAL(109,Tabela13456[Kary i potrącenia])</f>
        <v>0</v>
      </c>
      <c r="H40" s="13">
        <f>SUBTOTAL(109,Tabela13456[Kwota netto wynagrodzenia])</f>
        <v>0</v>
      </c>
      <c r="I40" s="13">
        <f>SUBTOTAL(109,Tabela13456[VAT 8%])</f>
        <v>0</v>
      </c>
      <c r="J40" s="13">
        <f>SUBTOTAL(109,Tabela13456[Wynagrodzenie brutto])</f>
        <v>0</v>
      </c>
    </row>
  </sheetData>
  <mergeCells count="2">
    <mergeCell ref="H1:I4"/>
    <mergeCell ref="A6:J6"/>
  </mergeCells>
  <pageMargins left="0.19685039370078741" right="0.19685039370078741" top="0.39370078740157483" bottom="0.39370078740157483" header="0" footer="0"/>
  <pageSetup paperSize="9" scale="75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44F6E-9A75-45A4-99AC-3AE0B3EEEB92}">
  <sheetPr>
    <pageSetUpPr fitToPage="1"/>
  </sheetPr>
  <dimension ref="A1:K40"/>
  <sheetViews>
    <sheetView zoomScaleNormal="100" workbookViewId="0">
      <selection activeCell="B9" sqref="B9:B39"/>
    </sheetView>
  </sheetViews>
  <sheetFormatPr defaultRowHeight="14.4" x14ac:dyDescent="0.3"/>
  <cols>
    <col min="1" max="1" width="11.77734375" style="8" customWidth="1"/>
    <col min="2" max="7" width="12.77734375" customWidth="1"/>
    <col min="8" max="8" width="15.77734375" customWidth="1"/>
    <col min="9" max="9" width="12.77734375" customWidth="1"/>
    <col min="10" max="10" width="15.77734375" customWidth="1"/>
  </cols>
  <sheetData>
    <row r="1" spans="1:11" ht="21.6" customHeight="1" x14ac:dyDescent="0.3">
      <c r="A1" s="9" t="s">
        <v>0</v>
      </c>
      <c r="B1" t="s">
        <v>3</v>
      </c>
      <c r="H1" s="15" t="s">
        <v>16</v>
      </c>
      <c r="I1" s="15"/>
    </row>
    <row r="2" spans="1:11" ht="21.6" customHeight="1" x14ac:dyDescent="0.3">
      <c r="A2" s="9" t="s">
        <v>1</v>
      </c>
      <c r="B2" t="s">
        <v>3</v>
      </c>
      <c r="H2" s="15"/>
      <c r="I2" s="15"/>
    </row>
    <row r="3" spans="1:11" ht="21.6" customHeight="1" x14ac:dyDescent="0.3">
      <c r="A3" s="9" t="s">
        <v>2</v>
      </c>
      <c r="B3" t="s">
        <v>4</v>
      </c>
      <c r="H3" s="15"/>
      <c r="I3" s="15"/>
    </row>
    <row r="4" spans="1:11" x14ac:dyDescent="0.3">
      <c r="H4" s="15"/>
      <c r="I4" s="15"/>
    </row>
    <row r="5" spans="1:11" ht="19.8" customHeight="1" x14ac:dyDescent="0.3">
      <c r="H5" s="10"/>
      <c r="I5" s="10"/>
    </row>
    <row r="6" spans="1:11" ht="53.4" customHeight="1" x14ac:dyDescent="0.3">
      <c r="A6" s="14" t="s">
        <v>24</v>
      </c>
      <c r="B6" s="14"/>
      <c r="C6" s="14"/>
      <c r="D6" s="14"/>
      <c r="E6" s="14"/>
      <c r="F6" s="14"/>
      <c r="G6" s="14"/>
      <c r="H6" s="14"/>
      <c r="I6" s="14"/>
      <c r="J6" s="14"/>
    </row>
    <row r="8" spans="1:11" ht="45.6" customHeight="1" x14ac:dyDescent="0.3">
      <c r="A8" s="2" t="s">
        <v>5</v>
      </c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" t="s">
        <v>12</v>
      </c>
      <c r="I8" s="2" t="s">
        <v>13</v>
      </c>
      <c r="J8" s="11" t="s">
        <v>14</v>
      </c>
      <c r="K8" s="1"/>
    </row>
    <row r="9" spans="1:11" s="6" customFormat="1" ht="18" customHeight="1" x14ac:dyDescent="0.3">
      <c r="A9" s="7">
        <v>45870</v>
      </c>
      <c r="B9" s="4">
        <v>270.08</v>
      </c>
      <c r="C9" s="4"/>
      <c r="D9" s="4"/>
      <c r="E9" s="4">
        <f>Tabela134567[[#This Row],[Planowana praca przewozowa]]+Tabela134567[[#This Row],[Wzkm zlecone dodatkowo]]-Tabela134567[[#This Row],[Wzkm niewykonane]]</f>
        <v>270.08</v>
      </c>
      <c r="F9" s="5"/>
      <c r="G9" s="5"/>
      <c r="H9" s="5">
        <f>Tabela134567[[#This Row],[Planowana praca przewozowa]]*Tabela134567[[#This Row],[Stawka za wzkm]]</f>
        <v>0</v>
      </c>
      <c r="I9" s="5">
        <f>Tabela134567[[#This Row],[Kwota netto wynagrodzenia]]*0.08</f>
        <v>0</v>
      </c>
      <c r="J9" s="5">
        <f>Tabela134567[[#This Row],[Kwota netto wynagrodzenia]]+Tabela134567[[#This Row],[VAT 8%]]</f>
        <v>0</v>
      </c>
    </row>
    <row r="10" spans="1:11" s="6" customFormat="1" ht="18" customHeight="1" x14ac:dyDescent="0.3">
      <c r="A10" s="7">
        <v>45871</v>
      </c>
      <c r="B10" s="4">
        <v>132.96</v>
      </c>
      <c r="C10" s="4"/>
      <c r="D10" s="4"/>
      <c r="E10" s="4">
        <f>Tabela134567[[#This Row],[Planowana praca przewozowa]]+Tabela134567[[#This Row],[Wzkm zlecone dodatkowo]]-Tabela134567[[#This Row],[Wzkm niewykonane]]</f>
        <v>132.96</v>
      </c>
      <c r="F10" s="5"/>
      <c r="G10" s="5"/>
      <c r="H10" s="5">
        <f>Tabela134567[[#This Row],[Planowana praca przewozowa]]*Tabela134567[[#This Row],[Stawka za wzkm]]</f>
        <v>0</v>
      </c>
      <c r="I10" s="5">
        <f>Tabela134567[[#This Row],[Kwota netto wynagrodzenia]]*0.08</f>
        <v>0</v>
      </c>
      <c r="J10" s="5">
        <f>Tabela134567[[#This Row],[Kwota netto wynagrodzenia]]+Tabela134567[[#This Row],[VAT 8%]]</f>
        <v>0</v>
      </c>
    </row>
    <row r="11" spans="1:11" s="6" customFormat="1" ht="18" customHeight="1" x14ac:dyDescent="0.3">
      <c r="A11" s="7">
        <v>45872</v>
      </c>
      <c r="B11" s="4">
        <v>0</v>
      </c>
      <c r="C11" s="4"/>
      <c r="D11" s="4"/>
      <c r="E11" s="4">
        <f>Tabela134567[[#This Row],[Planowana praca przewozowa]]+Tabela134567[[#This Row],[Wzkm zlecone dodatkowo]]-Tabela134567[[#This Row],[Wzkm niewykonane]]</f>
        <v>0</v>
      </c>
      <c r="F11" s="5"/>
      <c r="G11" s="5"/>
      <c r="H11" s="5">
        <f>Tabela134567[[#This Row],[Planowana praca przewozowa]]*Tabela134567[[#This Row],[Stawka za wzkm]]</f>
        <v>0</v>
      </c>
      <c r="I11" s="5">
        <f>Tabela134567[[#This Row],[Kwota netto wynagrodzenia]]*0.08</f>
        <v>0</v>
      </c>
      <c r="J11" s="5">
        <f>Tabela134567[[#This Row],[Kwota netto wynagrodzenia]]+Tabela134567[[#This Row],[VAT 8%]]</f>
        <v>0</v>
      </c>
    </row>
    <row r="12" spans="1:11" s="6" customFormat="1" ht="18" customHeight="1" x14ac:dyDescent="0.3">
      <c r="A12" s="7">
        <v>45873</v>
      </c>
      <c r="B12" s="4">
        <v>270.08</v>
      </c>
      <c r="C12" s="4"/>
      <c r="D12" s="4"/>
      <c r="E12" s="4">
        <f>Tabela134567[[#This Row],[Planowana praca przewozowa]]+Tabela134567[[#This Row],[Wzkm zlecone dodatkowo]]-Tabela134567[[#This Row],[Wzkm niewykonane]]</f>
        <v>270.08</v>
      </c>
      <c r="F12" s="5"/>
      <c r="G12" s="5"/>
      <c r="H12" s="5">
        <f>Tabela134567[[#This Row],[Planowana praca przewozowa]]*Tabela134567[[#This Row],[Stawka za wzkm]]</f>
        <v>0</v>
      </c>
      <c r="I12" s="5">
        <f>Tabela134567[[#This Row],[Kwota netto wynagrodzenia]]*0.08</f>
        <v>0</v>
      </c>
      <c r="J12" s="5">
        <f>Tabela134567[[#This Row],[Kwota netto wynagrodzenia]]+Tabela134567[[#This Row],[VAT 8%]]</f>
        <v>0</v>
      </c>
    </row>
    <row r="13" spans="1:11" s="6" customFormat="1" ht="18" customHeight="1" x14ac:dyDescent="0.3">
      <c r="A13" s="7">
        <v>45874</v>
      </c>
      <c r="B13" s="4">
        <v>270.08</v>
      </c>
      <c r="C13" s="4"/>
      <c r="D13" s="4"/>
      <c r="E13" s="4">
        <f>Tabela134567[[#This Row],[Planowana praca przewozowa]]+Tabela134567[[#This Row],[Wzkm zlecone dodatkowo]]-Tabela134567[[#This Row],[Wzkm niewykonane]]</f>
        <v>270.08</v>
      </c>
      <c r="F13" s="5"/>
      <c r="G13" s="5"/>
      <c r="H13" s="5">
        <f>Tabela134567[[#This Row],[Planowana praca przewozowa]]*Tabela134567[[#This Row],[Stawka za wzkm]]</f>
        <v>0</v>
      </c>
      <c r="I13" s="5">
        <f>Tabela134567[[#This Row],[Kwota netto wynagrodzenia]]*0.08</f>
        <v>0</v>
      </c>
      <c r="J13" s="5">
        <f>Tabela134567[[#This Row],[Kwota netto wynagrodzenia]]+Tabela134567[[#This Row],[VAT 8%]]</f>
        <v>0</v>
      </c>
    </row>
    <row r="14" spans="1:11" s="6" customFormat="1" ht="18" customHeight="1" x14ac:dyDescent="0.3">
      <c r="A14" s="7">
        <v>45875</v>
      </c>
      <c r="B14" s="4">
        <v>270.08</v>
      </c>
      <c r="C14" s="4"/>
      <c r="D14" s="4"/>
      <c r="E14" s="4">
        <f>Tabela134567[[#This Row],[Planowana praca przewozowa]]+Tabela134567[[#This Row],[Wzkm zlecone dodatkowo]]-Tabela134567[[#This Row],[Wzkm niewykonane]]</f>
        <v>270.08</v>
      </c>
      <c r="F14" s="5"/>
      <c r="G14" s="5"/>
      <c r="H14" s="5">
        <f>Tabela134567[[#This Row],[Planowana praca przewozowa]]*Tabela134567[[#This Row],[Stawka za wzkm]]</f>
        <v>0</v>
      </c>
      <c r="I14" s="5">
        <f>Tabela134567[[#This Row],[Kwota netto wynagrodzenia]]*0.08</f>
        <v>0</v>
      </c>
      <c r="J14" s="5">
        <f>Tabela134567[[#This Row],[Kwota netto wynagrodzenia]]+Tabela134567[[#This Row],[VAT 8%]]</f>
        <v>0</v>
      </c>
    </row>
    <row r="15" spans="1:11" s="6" customFormat="1" ht="18" customHeight="1" x14ac:dyDescent="0.3">
      <c r="A15" s="7">
        <v>45876</v>
      </c>
      <c r="B15" s="4">
        <v>270.08</v>
      </c>
      <c r="C15" s="4"/>
      <c r="D15" s="4"/>
      <c r="E15" s="4">
        <f>Tabela134567[[#This Row],[Planowana praca przewozowa]]+Tabela134567[[#This Row],[Wzkm zlecone dodatkowo]]-Tabela134567[[#This Row],[Wzkm niewykonane]]</f>
        <v>270.08</v>
      </c>
      <c r="F15" s="5"/>
      <c r="G15" s="5"/>
      <c r="H15" s="5">
        <f>Tabela134567[[#This Row],[Planowana praca przewozowa]]*Tabela134567[[#This Row],[Stawka za wzkm]]</f>
        <v>0</v>
      </c>
      <c r="I15" s="5">
        <f>Tabela134567[[#This Row],[Kwota netto wynagrodzenia]]*0.08</f>
        <v>0</v>
      </c>
      <c r="J15" s="5">
        <f>Tabela134567[[#This Row],[Kwota netto wynagrodzenia]]+Tabela134567[[#This Row],[VAT 8%]]</f>
        <v>0</v>
      </c>
    </row>
    <row r="16" spans="1:11" s="6" customFormat="1" ht="18" customHeight="1" x14ac:dyDescent="0.3">
      <c r="A16" s="7">
        <v>45877</v>
      </c>
      <c r="B16" s="4">
        <v>270.08</v>
      </c>
      <c r="C16" s="4"/>
      <c r="D16" s="4"/>
      <c r="E16" s="4">
        <f>Tabela134567[[#This Row],[Planowana praca przewozowa]]+Tabela134567[[#This Row],[Wzkm zlecone dodatkowo]]-Tabela134567[[#This Row],[Wzkm niewykonane]]</f>
        <v>270.08</v>
      </c>
      <c r="F16" s="5"/>
      <c r="G16" s="5"/>
      <c r="H16" s="5">
        <f>Tabela134567[[#This Row],[Planowana praca przewozowa]]*Tabela134567[[#This Row],[Stawka za wzkm]]</f>
        <v>0</v>
      </c>
      <c r="I16" s="5">
        <f>Tabela134567[[#This Row],[Kwota netto wynagrodzenia]]*0.08</f>
        <v>0</v>
      </c>
      <c r="J16" s="5">
        <f>Tabela134567[[#This Row],[Kwota netto wynagrodzenia]]+Tabela134567[[#This Row],[VAT 8%]]</f>
        <v>0</v>
      </c>
    </row>
    <row r="17" spans="1:10" s="6" customFormat="1" ht="18" customHeight="1" x14ac:dyDescent="0.3">
      <c r="A17" s="7">
        <v>45878</v>
      </c>
      <c r="B17" s="4">
        <v>132.96</v>
      </c>
      <c r="C17" s="4"/>
      <c r="D17" s="4"/>
      <c r="E17" s="4">
        <f>Tabela134567[[#This Row],[Planowana praca przewozowa]]+Tabela134567[[#This Row],[Wzkm zlecone dodatkowo]]-Tabela134567[[#This Row],[Wzkm niewykonane]]</f>
        <v>132.96</v>
      </c>
      <c r="F17" s="5"/>
      <c r="G17" s="5"/>
      <c r="H17" s="5">
        <f>Tabela134567[[#This Row],[Planowana praca przewozowa]]*Tabela134567[[#This Row],[Stawka za wzkm]]</f>
        <v>0</v>
      </c>
      <c r="I17" s="5">
        <f>Tabela134567[[#This Row],[Kwota netto wynagrodzenia]]*0.08</f>
        <v>0</v>
      </c>
      <c r="J17" s="5">
        <f>Tabela134567[[#This Row],[Kwota netto wynagrodzenia]]+Tabela134567[[#This Row],[VAT 8%]]</f>
        <v>0</v>
      </c>
    </row>
    <row r="18" spans="1:10" s="6" customFormat="1" ht="18" customHeight="1" x14ac:dyDescent="0.3">
      <c r="A18" s="7">
        <v>45879</v>
      </c>
      <c r="B18" s="4">
        <v>0</v>
      </c>
      <c r="C18" s="4"/>
      <c r="D18" s="4"/>
      <c r="E18" s="4">
        <f>Tabela134567[[#This Row],[Planowana praca przewozowa]]+Tabela134567[[#This Row],[Wzkm zlecone dodatkowo]]-Tabela134567[[#This Row],[Wzkm niewykonane]]</f>
        <v>0</v>
      </c>
      <c r="F18" s="5"/>
      <c r="G18" s="5"/>
      <c r="H18" s="5">
        <f>Tabela134567[[#This Row],[Planowana praca przewozowa]]*Tabela134567[[#This Row],[Stawka za wzkm]]</f>
        <v>0</v>
      </c>
      <c r="I18" s="5">
        <f>Tabela134567[[#This Row],[Kwota netto wynagrodzenia]]*0.08</f>
        <v>0</v>
      </c>
      <c r="J18" s="5">
        <f>Tabela134567[[#This Row],[Kwota netto wynagrodzenia]]+Tabela134567[[#This Row],[VAT 8%]]</f>
        <v>0</v>
      </c>
    </row>
    <row r="19" spans="1:10" s="6" customFormat="1" ht="18" customHeight="1" x14ac:dyDescent="0.3">
      <c r="A19" s="7">
        <v>45880</v>
      </c>
      <c r="B19" s="4">
        <v>270.08</v>
      </c>
      <c r="C19" s="4"/>
      <c r="D19" s="4"/>
      <c r="E19" s="4">
        <f>Tabela134567[[#This Row],[Planowana praca przewozowa]]+Tabela134567[[#This Row],[Wzkm zlecone dodatkowo]]-Tabela134567[[#This Row],[Wzkm niewykonane]]</f>
        <v>270.08</v>
      </c>
      <c r="F19" s="5"/>
      <c r="G19" s="5"/>
      <c r="H19" s="5">
        <f>Tabela134567[[#This Row],[Planowana praca przewozowa]]*Tabela134567[[#This Row],[Stawka za wzkm]]</f>
        <v>0</v>
      </c>
      <c r="I19" s="5">
        <f>Tabela134567[[#This Row],[Kwota netto wynagrodzenia]]*0.08</f>
        <v>0</v>
      </c>
      <c r="J19" s="5">
        <f>Tabela134567[[#This Row],[Kwota netto wynagrodzenia]]+Tabela134567[[#This Row],[VAT 8%]]</f>
        <v>0</v>
      </c>
    </row>
    <row r="20" spans="1:10" s="6" customFormat="1" ht="18" customHeight="1" x14ac:dyDescent="0.3">
      <c r="A20" s="7">
        <v>45881</v>
      </c>
      <c r="B20" s="4">
        <v>270.08</v>
      </c>
      <c r="C20" s="4"/>
      <c r="D20" s="4"/>
      <c r="E20" s="4">
        <f>Tabela134567[[#This Row],[Planowana praca przewozowa]]+Tabela134567[[#This Row],[Wzkm zlecone dodatkowo]]-Tabela134567[[#This Row],[Wzkm niewykonane]]</f>
        <v>270.08</v>
      </c>
      <c r="F20" s="5"/>
      <c r="G20" s="5"/>
      <c r="H20" s="5">
        <f>Tabela134567[[#This Row],[Planowana praca przewozowa]]*Tabela134567[[#This Row],[Stawka za wzkm]]</f>
        <v>0</v>
      </c>
      <c r="I20" s="5">
        <f>Tabela134567[[#This Row],[Kwota netto wynagrodzenia]]*0.08</f>
        <v>0</v>
      </c>
      <c r="J20" s="5">
        <f>Tabela134567[[#This Row],[Kwota netto wynagrodzenia]]+Tabela134567[[#This Row],[VAT 8%]]</f>
        <v>0</v>
      </c>
    </row>
    <row r="21" spans="1:10" s="6" customFormat="1" ht="18" customHeight="1" x14ac:dyDescent="0.3">
      <c r="A21" s="7">
        <v>45882</v>
      </c>
      <c r="B21" s="4">
        <v>270.08</v>
      </c>
      <c r="C21" s="4"/>
      <c r="D21" s="4"/>
      <c r="E21" s="4">
        <f>Tabela134567[[#This Row],[Planowana praca przewozowa]]+Tabela134567[[#This Row],[Wzkm zlecone dodatkowo]]-Tabela134567[[#This Row],[Wzkm niewykonane]]</f>
        <v>270.08</v>
      </c>
      <c r="F21" s="5"/>
      <c r="G21" s="5"/>
      <c r="H21" s="5">
        <f>Tabela134567[[#This Row],[Planowana praca przewozowa]]*Tabela134567[[#This Row],[Stawka za wzkm]]</f>
        <v>0</v>
      </c>
      <c r="I21" s="5">
        <f>Tabela134567[[#This Row],[Kwota netto wynagrodzenia]]*0.08</f>
        <v>0</v>
      </c>
      <c r="J21" s="5">
        <f>Tabela134567[[#This Row],[Kwota netto wynagrodzenia]]+Tabela134567[[#This Row],[VAT 8%]]</f>
        <v>0</v>
      </c>
    </row>
    <row r="22" spans="1:10" s="6" customFormat="1" ht="18" customHeight="1" x14ac:dyDescent="0.3">
      <c r="A22" s="7">
        <v>45883</v>
      </c>
      <c r="B22" s="4">
        <v>270.08</v>
      </c>
      <c r="C22" s="4"/>
      <c r="D22" s="4"/>
      <c r="E22" s="4">
        <f>Tabela134567[[#This Row],[Planowana praca przewozowa]]+Tabela134567[[#This Row],[Wzkm zlecone dodatkowo]]-Tabela134567[[#This Row],[Wzkm niewykonane]]</f>
        <v>270.08</v>
      </c>
      <c r="F22" s="5"/>
      <c r="G22" s="5"/>
      <c r="H22" s="5">
        <f>Tabela134567[[#This Row],[Planowana praca przewozowa]]*Tabela134567[[#This Row],[Stawka za wzkm]]</f>
        <v>0</v>
      </c>
      <c r="I22" s="5">
        <f>Tabela134567[[#This Row],[Kwota netto wynagrodzenia]]*0.08</f>
        <v>0</v>
      </c>
      <c r="J22" s="5">
        <f>Tabela134567[[#This Row],[Kwota netto wynagrodzenia]]+Tabela134567[[#This Row],[VAT 8%]]</f>
        <v>0</v>
      </c>
    </row>
    <row r="23" spans="1:10" s="6" customFormat="1" ht="18" customHeight="1" x14ac:dyDescent="0.3">
      <c r="A23" s="7">
        <v>45884</v>
      </c>
      <c r="B23" s="4">
        <v>0</v>
      </c>
      <c r="C23" s="4"/>
      <c r="D23" s="4"/>
      <c r="E23" s="4">
        <f>Tabela134567[[#This Row],[Planowana praca przewozowa]]+Tabela134567[[#This Row],[Wzkm zlecone dodatkowo]]-Tabela134567[[#This Row],[Wzkm niewykonane]]</f>
        <v>0</v>
      </c>
      <c r="F23" s="5"/>
      <c r="G23" s="5"/>
      <c r="H23" s="5">
        <f>Tabela134567[[#This Row],[Planowana praca przewozowa]]*Tabela134567[[#This Row],[Stawka za wzkm]]</f>
        <v>0</v>
      </c>
      <c r="I23" s="5">
        <f>Tabela134567[[#This Row],[Kwota netto wynagrodzenia]]*0.08</f>
        <v>0</v>
      </c>
      <c r="J23" s="5">
        <f>Tabela134567[[#This Row],[Kwota netto wynagrodzenia]]+Tabela134567[[#This Row],[VAT 8%]]</f>
        <v>0</v>
      </c>
    </row>
    <row r="24" spans="1:10" s="6" customFormat="1" ht="18" customHeight="1" x14ac:dyDescent="0.3">
      <c r="A24" s="7">
        <v>45885</v>
      </c>
      <c r="B24" s="4">
        <v>132.96</v>
      </c>
      <c r="C24" s="4"/>
      <c r="D24" s="4"/>
      <c r="E24" s="4">
        <f>Tabela134567[[#This Row],[Planowana praca przewozowa]]+Tabela134567[[#This Row],[Wzkm zlecone dodatkowo]]-Tabela134567[[#This Row],[Wzkm niewykonane]]</f>
        <v>132.96</v>
      </c>
      <c r="F24" s="5"/>
      <c r="G24" s="5"/>
      <c r="H24" s="5">
        <f>Tabela134567[[#This Row],[Planowana praca przewozowa]]*Tabela134567[[#This Row],[Stawka za wzkm]]</f>
        <v>0</v>
      </c>
      <c r="I24" s="5">
        <f>Tabela134567[[#This Row],[Kwota netto wynagrodzenia]]*0.08</f>
        <v>0</v>
      </c>
      <c r="J24" s="5">
        <f>Tabela134567[[#This Row],[Kwota netto wynagrodzenia]]+Tabela134567[[#This Row],[VAT 8%]]</f>
        <v>0</v>
      </c>
    </row>
    <row r="25" spans="1:10" s="6" customFormat="1" ht="18" customHeight="1" x14ac:dyDescent="0.3">
      <c r="A25" s="7">
        <v>45886</v>
      </c>
      <c r="B25" s="4">
        <v>0</v>
      </c>
      <c r="C25" s="4"/>
      <c r="D25" s="4"/>
      <c r="E25" s="4">
        <f>Tabela134567[[#This Row],[Planowana praca przewozowa]]+Tabela134567[[#This Row],[Wzkm zlecone dodatkowo]]-Tabela134567[[#This Row],[Wzkm niewykonane]]</f>
        <v>0</v>
      </c>
      <c r="F25" s="5"/>
      <c r="G25" s="5"/>
      <c r="H25" s="5">
        <f>Tabela134567[[#This Row],[Planowana praca przewozowa]]*Tabela134567[[#This Row],[Stawka za wzkm]]</f>
        <v>0</v>
      </c>
      <c r="I25" s="5">
        <f>Tabela134567[[#This Row],[Kwota netto wynagrodzenia]]*0.08</f>
        <v>0</v>
      </c>
      <c r="J25" s="5">
        <f>Tabela134567[[#This Row],[Kwota netto wynagrodzenia]]+Tabela134567[[#This Row],[VAT 8%]]</f>
        <v>0</v>
      </c>
    </row>
    <row r="26" spans="1:10" s="6" customFormat="1" ht="18" customHeight="1" x14ac:dyDescent="0.3">
      <c r="A26" s="7">
        <v>45887</v>
      </c>
      <c r="B26" s="4">
        <v>270.08</v>
      </c>
      <c r="C26" s="4"/>
      <c r="D26" s="4"/>
      <c r="E26" s="4">
        <f>Tabela134567[[#This Row],[Planowana praca przewozowa]]+Tabela134567[[#This Row],[Wzkm zlecone dodatkowo]]-Tabela134567[[#This Row],[Wzkm niewykonane]]</f>
        <v>270.08</v>
      </c>
      <c r="F26" s="5"/>
      <c r="G26" s="5"/>
      <c r="H26" s="5">
        <f>Tabela134567[[#This Row],[Planowana praca przewozowa]]*Tabela134567[[#This Row],[Stawka za wzkm]]</f>
        <v>0</v>
      </c>
      <c r="I26" s="5">
        <f>Tabela134567[[#This Row],[Kwota netto wynagrodzenia]]*0.08</f>
        <v>0</v>
      </c>
      <c r="J26" s="5">
        <f>Tabela134567[[#This Row],[Kwota netto wynagrodzenia]]+Tabela134567[[#This Row],[VAT 8%]]</f>
        <v>0</v>
      </c>
    </row>
    <row r="27" spans="1:10" s="6" customFormat="1" ht="18" customHeight="1" x14ac:dyDescent="0.3">
      <c r="A27" s="7">
        <v>45888</v>
      </c>
      <c r="B27" s="4">
        <v>270.08</v>
      </c>
      <c r="C27" s="4"/>
      <c r="D27" s="4"/>
      <c r="E27" s="4">
        <f>Tabela134567[[#This Row],[Planowana praca przewozowa]]+Tabela134567[[#This Row],[Wzkm zlecone dodatkowo]]-Tabela134567[[#This Row],[Wzkm niewykonane]]</f>
        <v>270.08</v>
      </c>
      <c r="F27" s="5"/>
      <c r="G27" s="5"/>
      <c r="H27" s="5">
        <f>Tabela134567[[#This Row],[Planowana praca przewozowa]]*Tabela134567[[#This Row],[Stawka za wzkm]]</f>
        <v>0</v>
      </c>
      <c r="I27" s="5">
        <f>Tabela134567[[#This Row],[Kwota netto wynagrodzenia]]*0.08</f>
        <v>0</v>
      </c>
      <c r="J27" s="5">
        <f>Tabela134567[[#This Row],[Kwota netto wynagrodzenia]]+Tabela134567[[#This Row],[VAT 8%]]</f>
        <v>0</v>
      </c>
    </row>
    <row r="28" spans="1:10" s="6" customFormat="1" ht="18" customHeight="1" x14ac:dyDescent="0.3">
      <c r="A28" s="7">
        <v>45889</v>
      </c>
      <c r="B28" s="4">
        <v>270.08</v>
      </c>
      <c r="C28" s="4"/>
      <c r="D28" s="4"/>
      <c r="E28" s="4">
        <f>Tabela134567[[#This Row],[Planowana praca przewozowa]]+Tabela134567[[#This Row],[Wzkm zlecone dodatkowo]]-Tabela134567[[#This Row],[Wzkm niewykonane]]</f>
        <v>270.08</v>
      </c>
      <c r="F28" s="5"/>
      <c r="G28" s="5"/>
      <c r="H28" s="5">
        <f>Tabela134567[[#This Row],[Planowana praca przewozowa]]*Tabela134567[[#This Row],[Stawka za wzkm]]</f>
        <v>0</v>
      </c>
      <c r="I28" s="5">
        <f>Tabela134567[[#This Row],[Kwota netto wynagrodzenia]]*0.08</f>
        <v>0</v>
      </c>
      <c r="J28" s="5">
        <f>Tabela134567[[#This Row],[Kwota netto wynagrodzenia]]+Tabela134567[[#This Row],[VAT 8%]]</f>
        <v>0</v>
      </c>
    </row>
    <row r="29" spans="1:10" s="6" customFormat="1" ht="18" customHeight="1" x14ac:dyDescent="0.3">
      <c r="A29" s="7">
        <v>45890</v>
      </c>
      <c r="B29" s="4">
        <v>270.08</v>
      </c>
      <c r="C29" s="4"/>
      <c r="D29" s="4"/>
      <c r="E29" s="4">
        <f>Tabela134567[[#This Row],[Planowana praca przewozowa]]+Tabela134567[[#This Row],[Wzkm zlecone dodatkowo]]-Tabela134567[[#This Row],[Wzkm niewykonane]]</f>
        <v>270.08</v>
      </c>
      <c r="F29" s="5"/>
      <c r="G29" s="5"/>
      <c r="H29" s="5">
        <f>Tabela134567[[#This Row],[Planowana praca przewozowa]]*Tabela134567[[#This Row],[Stawka za wzkm]]</f>
        <v>0</v>
      </c>
      <c r="I29" s="5">
        <f>Tabela134567[[#This Row],[Kwota netto wynagrodzenia]]*0.08</f>
        <v>0</v>
      </c>
      <c r="J29" s="5">
        <f>Tabela134567[[#This Row],[Kwota netto wynagrodzenia]]+Tabela134567[[#This Row],[VAT 8%]]</f>
        <v>0</v>
      </c>
    </row>
    <row r="30" spans="1:10" s="6" customFormat="1" ht="18" customHeight="1" x14ac:dyDescent="0.3">
      <c r="A30" s="7">
        <v>45891</v>
      </c>
      <c r="B30" s="4">
        <v>270.08</v>
      </c>
      <c r="C30" s="4"/>
      <c r="D30" s="4"/>
      <c r="E30" s="4">
        <f>Tabela134567[[#This Row],[Planowana praca przewozowa]]+Tabela134567[[#This Row],[Wzkm zlecone dodatkowo]]-Tabela134567[[#This Row],[Wzkm niewykonane]]</f>
        <v>270.08</v>
      </c>
      <c r="F30" s="5"/>
      <c r="G30" s="5"/>
      <c r="H30" s="5">
        <f>Tabela134567[[#This Row],[Planowana praca przewozowa]]*Tabela134567[[#This Row],[Stawka za wzkm]]</f>
        <v>0</v>
      </c>
      <c r="I30" s="5">
        <f>Tabela134567[[#This Row],[Kwota netto wynagrodzenia]]*0.08</f>
        <v>0</v>
      </c>
      <c r="J30" s="5">
        <f>Tabela134567[[#This Row],[Kwota netto wynagrodzenia]]+Tabela134567[[#This Row],[VAT 8%]]</f>
        <v>0</v>
      </c>
    </row>
    <row r="31" spans="1:10" s="6" customFormat="1" ht="18" customHeight="1" x14ac:dyDescent="0.3">
      <c r="A31" s="7">
        <v>45892</v>
      </c>
      <c r="B31" s="4">
        <v>132.96</v>
      </c>
      <c r="C31" s="4"/>
      <c r="D31" s="4"/>
      <c r="E31" s="4">
        <f>Tabela134567[[#This Row],[Planowana praca przewozowa]]+Tabela134567[[#This Row],[Wzkm zlecone dodatkowo]]-Tabela134567[[#This Row],[Wzkm niewykonane]]</f>
        <v>132.96</v>
      </c>
      <c r="F31" s="5"/>
      <c r="G31" s="5"/>
      <c r="H31" s="5">
        <f>Tabela134567[[#This Row],[Planowana praca przewozowa]]*Tabela134567[[#This Row],[Stawka za wzkm]]</f>
        <v>0</v>
      </c>
      <c r="I31" s="5">
        <f>Tabela134567[[#This Row],[Kwota netto wynagrodzenia]]*0.08</f>
        <v>0</v>
      </c>
      <c r="J31" s="5">
        <f>Tabela134567[[#This Row],[Kwota netto wynagrodzenia]]+Tabela134567[[#This Row],[VAT 8%]]</f>
        <v>0</v>
      </c>
    </row>
    <row r="32" spans="1:10" s="6" customFormat="1" ht="18" customHeight="1" x14ac:dyDescent="0.3">
      <c r="A32" s="7">
        <v>45893</v>
      </c>
      <c r="B32" s="4">
        <v>0</v>
      </c>
      <c r="C32" s="4"/>
      <c r="D32" s="4"/>
      <c r="E32" s="4">
        <f>Tabela134567[[#This Row],[Planowana praca przewozowa]]+Tabela134567[[#This Row],[Wzkm zlecone dodatkowo]]-Tabela134567[[#This Row],[Wzkm niewykonane]]</f>
        <v>0</v>
      </c>
      <c r="F32" s="5"/>
      <c r="G32" s="5"/>
      <c r="H32" s="5">
        <f>Tabela134567[[#This Row],[Planowana praca przewozowa]]*Tabela134567[[#This Row],[Stawka za wzkm]]</f>
        <v>0</v>
      </c>
      <c r="I32" s="5">
        <f>Tabela134567[[#This Row],[Kwota netto wynagrodzenia]]*0.08</f>
        <v>0</v>
      </c>
      <c r="J32" s="5">
        <f>Tabela134567[[#This Row],[Kwota netto wynagrodzenia]]+Tabela134567[[#This Row],[VAT 8%]]</f>
        <v>0</v>
      </c>
    </row>
    <row r="33" spans="1:10" s="6" customFormat="1" ht="18" customHeight="1" x14ac:dyDescent="0.3">
      <c r="A33" s="7">
        <v>45894</v>
      </c>
      <c r="B33" s="4">
        <v>270.08</v>
      </c>
      <c r="C33" s="4"/>
      <c r="D33" s="4"/>
      <c r="E33" s="4">
        <f>Tabela134567[[#This Row],[Planowana praca przewozowa]]+Tabela134567[[#This Row],[Wzkm zlecone dodatkowo]]-Tabela134567[[#This Row],[Wzkm niewykonane]]</f>
        <v>270.08</v>
      </c>
      <c r="F33" s="5"/>
      <c r="G33" s="5"/>
      <c r="H33" s="5">
        <f>Tabela134567[[#This Row],[Planowana praca przewozowa]]*Tabela134567[[#This Row],[Stawka za wzkm]]</f>
        <v>0</v>
      </c>
      <c r="I33" s="5">
        <f>Tabela134567[[#This Row],[Kwota netto wynagrodzenia]]*0.08</f>
        <v>0</v>
      </c>
      <c r="J33" s="5">
        <f>Tabela134567[[#This Row],[Kwota netto wynagrodzenia]]+Tabela134567[[#This Row],[VAT 8%]]</f>
        <v>0</v>
      </c>
    </row>
    <row r="34" spans="1:10" s="6" customFormat="1" ht="18" customHeight="1" x14ac:dyDescent="0.3">
      <c r="A34" s="7">
        <v>45895</v>
      </c>
      <c r="B34" s="4">
        <v>270.08</v>
      </c>
      <c r="C34" s="4"/>
      <c r="D34" s="4"/>
      <c r="E34" s="4">
        <f>Tabela134567[[#This Row],[Planowana praca przewozowa]]+Tabela134567[[#This Row],[Wzkm zlecone dodatkowo]]-Tabela134567[[#This Row],[Wzkm niewykonane]]</f>
        <v>270.08</v>
      </c>
      <c r="F34" s="5"/>
      <c r="G34" s="5"/>
      <c r="H34" s="5">
        <f>Tabela134567[[#This Row],[Planowana praca przewozowa]]*Tabela134567[[#This Row],[Stawka za wzkm]]</f>
        <v>0</v>
      </c>
      <c r="I34" s="5">
        <f>Tabela134567[[#This Row],[Kwota netto wynagrodzenia]]*0.08</f>
        <v>0</v>
      </c>
      <c r="J34" s="5">
        <f>Tabela134567[[#This Row],[Kwota netto wynagrodzenia]]+Tabela134567[[#This Row],[VAT 8%]]</f>
        <v>0</v>
      </c>
    </row>
    <row r="35" spans="1:10" s="6" customFormat="1" ht="18" customHeight="1" x14ac:dyDescent="0.3">
      <c r="A35" s="7">
        <v>45896</v>
      </c>
      <c r="B35" s="4">
        <v>270.08</v>
      </c>
      <c r="C35" s="4"/>
      <c r="D35" s="4"/>
      <c r="E35" s="4">
        <f>Tabela134567[[#This Row],[Planowana praca przewozowa]]+Tabela134567[[#This Row],[Wzkm zlecone dodatkowo]]-Tabela134567[[#This Row],[Wzkm niewykonane]]</f>
        <v>270.08</v>
      </c>
      <c r="F35" s="5"/>
      <c r="G35" s="5"/>
      <c r="H35" s="5">
        <f>Tabela134567[[#This Row],[Planowana praca przewozowa]]*Tabela134567[[#This Row],[Stawka za wzkm]]</f>
        <v>0</v>
      </c>
      <c r="I35" s="5">
        <f>Tabela134567[[#This Row],[Kwota netto wynagrodzenia]]*0.08</f>
        <v>0</v>
      </c>
      <c r="J35" s="5">
        <f>Tabela134567[[#This Row],[Kwota netto wynagrodzenia]]+Tabela134567[[#This Row],[VAT 8%]]</f>
        <v>0</v>
      </c>
    </row>
    <row r="36" spans="1:10" s="6" customFormat="1" ht="18" customHeight="1" x14ac:dyDescent="0.3">
      <c r="A36" s="7">
        <v>45897</v>
      </c>
      <c r="B36" s="4">
        <v>270.08</v>
      </c>
      <c r="C36" s="4"/>
      <c r="D36" s="4"/>
      <c r="E36" s="4">
        <f>Tabela134567[[#This Row],[Planowana praca przewozowa]]+Tabela134567[[#This Row],[Wzkm zlecone dodatkowo]]-Tabela134567[[#This Row],[Wzkm niewykonane]]</f>
        <v>270.08</v>
      </c>
      <c r="F36" s="5"/>
      <c r="G36" s="5"/>
      <c r="H36" s="5">
        <f>Tabela134567[[#This Row],[Planowana praca przewozowa]]*Tabela134567[[#This Row],[Stawka za wzkm]]</f>
        <v>0</v>
      </c>
      <c r="I36" s="5">
        <f>Tabela134567[[#This Row],[Kwota netto wynagrodzenia]]*0.08</f>
        <v>0</v>
      </c>
      <c r="J36" s="5">
        <f>Tabela134567[[#This Row],[Kwota netto wynagrodzenia]]+Tabela134567[[#This Row],[VAT 8%]]</f>
        <v>0</v>
      </c>
    </row>
    <row r="37" spans="1:10" s="6" customFormat="1" ht="18" customHeight="1" x14ac:dyDescent="0.3">
      <c r="A37" s="7">
        <v>45898</v>
      </c>
      <c r="B37" s="4">
        <v>270.08</v>
      </c>
      <c r="C37" s="4"/>
      <c r="D37" s="4"/>
      <c r="E37" s="4">
        <f>Tabela134567[[#This Row],[Planowana praca przewozowa]]+Tabela134567[[#This Row],[Wzkm zlecone dodatkowo]]-Tabela134567[[#This Row],[Wzkm niewykonane]]</f>
        <v>270.08</v>
      </c>
      <c r="F37" s="5"/>
      <c r="G37" s="5"/>
      <c r="H37" s="5">
        <f>Tabela134567[[#This Row],[Planowana praca przewozowa]]*Tabela134567[[#This Row],[Stawka za wzkm]]</f>
        <v>0</v>
      </c>
      <c r="I37" s="5">
        <f>Tabela134567[[#This Row],[Kwota netto wynagrodzenia]]*0.08</f>
        <v>0</v>
      </c>
      <c r="J37" s="5">
        <f>Tabela134567[[#This Row],[Kwota netto wynagrodzenia]]+Tabela134567[[#This Row],[VAT 8%]]</f>
        <v>0</v>
      </c>
    </row>
    <row r="38" spans="1:10" s="6" customFormat="1" ht="18" customHeight="1" x14ac:dyDescent="0.3">
      <c r="A38" s="7">
        <v>45899</v>
      </c>
      <c r="B38" s="4">
        <v>132.96</v>
      </c>
      <c r="C38" s="4"/>
      <c r="D38" s="4"/>
      <c r="E38" s="4">
        <f>Tabela134567[[#This Row],[Planowana praca przewozowa]]+Tabela134567[[#This Row],[Wzkm zlecone dodatkowo]]-Tabela134567[[#This Row],[Wzkm niewykonane]]</f>
        <v>132.96</v>
      </c>
      <c r="F38" s="5"/>
      <c r="G38" s="5"/>
      <c r="H38" s="5">
        <f>Tabela134567[[#This Row],[Planowana praca przewozowa]]*Tabela134567[[#This Row],[Stawka za wzkm]]</f>
        <v>0</v>
      </c>
      <c r="I38" s="5">
        <f>Tabela134567[[#This Row],[Kwota netto wynagrodzenia]]*0.08</f>
        <v>0</v>
      </c>
      <c r="J38" s="5">
        <f>Tabela134567[[#This Row],[Kwota netto wynagrodzenia]]+Tabela134567[[#This Row],[VAT 8%]]</f>
        <v>0</v>
      </c>
    </row>
    <row r="39" spans="1:10" s="6" customFormat="1" ht="18" customHeight="1" x14ac:dyDescent="0.3">
      <c r="A39" s="7">
        <v>45900</v>
      </c>
      <c r="B39" s="4">
        <v>0</v>
      </c>
      <c r="C39" s="4"/>
      <c r="D39" s="4"/>
      <c r="E39" s="4">
        <f>Tabela134567[[#This Row],[Planowana praca przewozowa]]+Tabela134567[[#This Row],[Wzkm zlecone dodatkowo]]-Tabela134567[[#This Row],[Wzkm niewykonane]]</f>
        <v>0</v>
      </c>
      <c r="F39" s="5"/>
      <c r="G39" s="5"/>
      <c r="H39" s="5">
        <f>Tabela134567[[#This Row],[Planowana praca przewozowa]]*Tabela134567[[#This Row],[Stawka za wzkm]]</f>
        <v>0</v>
      </c>
      <c r="I39" s="5">
        <f>Tabela134567[[#This Row],[Kwota netto wynagrodzenia]]*0.08</f>
        <v>0</v>
      </c>
      <c r="J39" s="5">
        <f>Tabela134567[[#This Row],[Kwota netto wynagrodzenia]]+Tabela134567[[#This Row],[VAT 8%]]</f>
        <v>0</v>
      </c>
    </row>
    <row r="40" spans="1:10" s="6" customFormat="1" ht="30" customHeight="1" x14ac:dyDescent="0.3">
      <c r="A40" s="3" t="s">
        <v>15</v>
      </c>
      <c r="B40" s="12">
        <f>SUBTOTAL(109,Tabela134567[Planowana praca przewozowa])</f>
        <v>6066.3999999999987</v>
      </c>
      <c r="C40" s="12">
        <f>SUBTOTAL(109,Tabela134567[Wzkm zlecone dodatkowo])</f>
        <v>0</v>
      </c>
      <c r="D40" s="12">
        <f>SUBTOTAL(109,Tabela134567[Wzkm niewykonane])</f>
        <v>0</v>
      </c>
      <c r="E40" s="12">
        <f>SUBTOTAL(109,Tabela134567[Wzkm wykonane łącznie])</f>
        <v>6066.3999999999987</v>
      </c>
      <c r="F40" s="13"/>
      <c r="G40" s="13">
        <f>SUBTOTAL(109,Tabela134567[Kary i potrącenia])</f>
        <v>0</v>
      </c>
      <c r="H40" s="13">
        <f>SUBTOTAL(109,Tabela134567[Kwota netto wynagrodzenia])</f>
        <v>0</v>
      </c>
      <c r="I40" s="13">
        <f>SUBTOTAL(109,Tabela134567[VAT 8%])</f>
        <v>0</v>
      </c>
      <c r="J40" s="13">
        <f>SUBTOTAL(109,Tabela134567[Wynagrodzenie brutto])</f>
        <v>0</v>
      </c>
    </row>
  </sheetData>
  <mergeCells count="2">
    <mergeCell ref="H1:I4"/>
    <mergeCell ref="A6:J6"/>
  </mergeCells>
  <pageMargins left="0.19685039370078741" right="0.19685039370078741" top="0.39370078740157483" bottom="0.39370078740157483" header="0" footer="0"/>
  <pageSetup paperSize="9" scale="75"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F6825-A0BC-41C8-96FE-15105A9C6998}">
  <sheetPr>
    <pageSetUpPr fitToPage="1"/>
  </sheetPr>
  <dimension ref="A1:K39"/>
  <sheetViews>
    <sheetView topLeftCell="A5" zoomScaleNormal="100" workbookViewId="0">
      <selection activeCell="B9" sqref="B9:B38"/>
    </sheetView>
  </sheetViews>
  <sheetFormatPr defaultRowHeight="14.4" x14ac:dyDescent="0.3"/>
  <cols>
    <col min="1" max="1" width="11.77734375" style="8" customWidth="1"/>
    <col min="2" max="7" width="12.77734375" customWidth="1"/>
    <col min="8" max="8" width="15.77734375" customWidth="1"/>
    <col min="9" max="9" width="12.77734375" customWidth="1"/>
    <col min="10" max="10" width="15.77734375" customWidth="1"/>
  </cols>
  <sheetData>
    <row r="1" spans="1:11" ht="21.6" customHeight="1" x14ac:dyDescent="0.3">
      <c r="A1" s="9" t="s">
        <v>0</v>
      </c>
      <c r="B1" t="s">
        <v>3</v>
      </c>
      <c r="H1" s="15" t="s">
        <v>16</v>
      </c>
      <c r="I1" s="15"/>
    </row>
    <row r="2" spans="1:11" ht="21.6" customHeight="1" x14ac:dyDescent="0.3">
      <c r="A2" s="9" t="s">
        <v>1</v>
      </c>
      <c r="B2" t="s">
        <v>3</v>
      </c>
      <c r="H2" s="15"/>
      <c r="I2" s="15"/>
    </row>
    <row r="3" spans="1:11" ht="21.6" customHeight="1" x14ac:dyDescent="0.3">
      <c r="A3" s="9" t="s">
        <v>2</v>
      </c>
      <c r="B3" t="s">
        <v>4</v>
      </c>
      <c r="H3" s="15"/>
      <c r="I3" s="15"/>
    </row>
    <row r="4" spans="1:11" x14ac:dyDescent="0.3">
      <c r="H4" s="15"/>
      <c r="I4" s="15"/>
    </row>
    <row r="5" spans="1:11" ht="19.8" customHeight="1" x14ac:dyDescent="0.3">
      <c r="H5" s="10"/>
      <c r="I5" s="10"/>
    </row>
    <row r="6" spans="1:11" ht="53.4" customHeight="1" x14ac:dyDescent="0.3">
      <c r="A6" s="14" t="s">
        <v>23</v>
      </c>
      <c r="B6" s="14"/>
      <c r="C6" s="14"/>
      <c r="D6" s="14"/>
      <c r="E6" s="14"/>
      <c r="F6" s="14"/>
      <c r="G6" s="14"/>
      <c r="H6" s="14"/>
      <c r="I6" s="14"/>
      <c r="J6" s="14"/>
    </row>
    <row r="8" spans="1:11" ht="45.6" customHeight="1" x14ac:dyDescent="0.3">
      <c r="A8" s="2" t="s">
        <v>5</v>
      </c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" t="s">
        <v>12</v>
      </c>
      <c r="I8" s="2" t="s">
        <v>13</v>
      </c>
      <c r="J8" s="11" t="s">
        <v>14</v>
      </c>
      <c r="K8" s="1"/>
    </row>
    <row r="9" spans="1:11" s="6" customFormat="1" ht="18" customHeight="1" x14ac:dyDescent="0.3">
      <c r="A9" s="7">
        <v>45901</v>
      </c>
      <c r="B9" s="4">
        <v>362.64</v>
      </c>
      <c r="C9" s="4"/>
      <c r="D9" s="4"/>
      <c r="E9" s="4">
        <f>Tabela1345678[[#This Row],[Planowana praca przewozowa]]+Tabela1345678[[#This Row],[Wzkm zlecone dodatkowo]]-Tabela1345678[[#This Row],[Wzkm niewykonane]]</f>
        <v>362.64</v>
      </c>
      <c r="F9" s="5"/>
      <c r="G9" s="5"/>
      <c r="H9" s="5">
        <f>Tabela1345678[[#This Row],[Planowana praca przewozowa]]*Tabela1345678[[#This Row],[Stawka za wzkm]]</f>
        <v>0</v>
      </c>
      <c r="I9" s="5">
        <f>Tabela1345678[[#This Row],[Kwota netto wynagrodzenia]]*0.08</f>
        <v>0</v>
      </c>
      <c r="J9" s="5">
        <f>Tabela1345678[[#This Row],[Kwota netto wynagrodzenia]]+Tabela1345678[[#This Row],[VAT 8%]]</f>
        <v>0</v>
      </c>
    </row>
    <row r="10" spans="1:11" s="6" customFormat="1" ht="18" customHeight="1" x14ac:dyDescent="0.3">
      <c r="A10" s="7">
        <v>45902</v>
      </c>
      <c r="B10" s="4">
        <v>362.64</v>
      </c>
      <c r="C10" s="4"/>
      <c r="D10" s="4"/>
      <c r="E10" s="4">
        <f>Tabela1345678[[#This Row],[Planowana praca przewozowa]]+Tabela1345678[[#This Row],[Wzkm zlecone dodatkowo]]-Tabela1345678[[#This Row],[Wzkm niewykonane]]</f>
        <v>362.64</v>
      </c>
      <c r="F10" s="5"/>
      <c r="G10" s="5"/>
      <c r="H10" s="5">
        <f>Tabela1345678[[#This Row],[Planowana praca przewozowa]]*Tabela1345678[[#This Row],[Stawka za wzkm]]</f>
        <v>0</v>
      </c>
      <c r="I10" s="5">
        <f>Tabela1345678[[#This Row],[Kwota netto wynagrodzenia]]*0.08</f>
        <v>0</v>
      </c>
      <c r="J10" s="5">
        <f>Tabela1345678[[#This Row],[Kwota netto wynagrodzenia]]+Tabela1345678[[#This Row],[VAT 8%]]</f>
        <v>0</v>
      </c>
    </row>
    <row r="11" spans="1:11" s="6" customFormat="1" ht="18" customHeight="1" x14ac:dyDescent="0.3">
      <c r="A11" s="7">
        <v>45903</v>
      </c>
      <c r="B11" s="4">
        <v>362.64</v>
      </c>
      <c r="C11" s="4"/>
      <c r="D11" s="4"/>
      <c r="E11" s="4">
        <f>Tabela1345678[[#This Row],[Planowana praca przewozowa]]+Tabela1345678[[#This Row],[Wzkm zlecone dodatkowo]]-Tabela1345678[[#This Row],[Wzkm niewykonane]]</f>
        <v>362.64</v>
      </c>
      <c r="F11" s="5"/>
      <c r="G11" s="5"/>
      <c r="H11" s="5">
        <f>Tabela1345678[[#This Row],[Planowana praca przewozowa]]*Tabela1345678[[#This Row],[Stawka za wzkm]]</f>
        <v>0</v>
      </c>
      <c r="I11" s="5">
        <f>Tabela1345678[[#This Row],[Kwota netto wynagrodzenia]]*0.08</f>
        <v>0</v>
      </c>
      <c r="J11" s="5">
        <f>Tabela1345678[[#This Row],[Kwota netto wynagrodzenia]]+Tabela1345678[[#This Row],[VAT 8%]]</f>
        <v>0</v>
      </c>
    </row>
    <row r="12" spans="1:11" s="6" customFormat="1" ht="18" customHeight="1" x14ac:dyDescent="0.3">
      <c r="A12" s="7">
        <v>45904</v>
      </c>
      <c r="B12" s="4">
        <v>362.64</v>
      </c>
      <c r="C12" s="4"/>
      <c r="D12" s="4"/>
      <c r="E12" s="4">
        <f>Tabela1345678[[#This Row],[Planowana praca przewozowa]]+Tabela1345678[[#This Row],[Wzkm zlecone dodatkowo]]-Tabela1345678[[#This Row],[Wzkm niewykonane]]</f>
        <v>362.64</v>
      </c>
      <c r="F12" s="5"/>
      <c r="G12" s="5"/>
      <c r="H12" s="5">
        <f>Tabela1345678[[#This Row],[Planowana praca przewozowa]]*Tabela1345678[[#This Row],[Stawka za wzkm]]</f>
        <v>0</v>
      </c>
      <c r="I12" s="5">
        <f>Tabela1345678[[#This Row],[Kwota netto wynagrodzenia]]*0.08</f>
        <v>0</v>
      </c>
      <c r="J12" s="5">
        <f>Tabela1345678[[#This Row],[Kwota netto wynagrodzenia]]+Tabela1345678[[#This Row],[VAT 8%]]</f>
        <v>0</v>
      </c>
    </row>
    <row r="13" spans="1:11" s="6" customFormat="1" ht="18" customHeight="1" x14ac:dyDescent="0.3">
      <c r="A13" s="7">
        <v>45905</v>
      </c>
      <c r="B13" s="4">
        <v>362.64</v>
      </c>
      <c r="C13" s="4"/>
      <c r="D13" s="4"/>
      <c r="E13" s="4">
        <f>Tabela1345678[[#This Row],[Planowana praca przewozowa]]+Tabela1345678[[#This Row],[Wzkm zlecone dodatkowo]]-Tabela1345678[[#This Row],[Wzkm niewykonane]]</f>
        <v>362.64</v>
      </c>
      <c r="F13" s="5"/>
      <c r="G13" s="5"/>
      <c r="H13" s="5">
        <f>Tabela1345678[[#This Row],[Planowana praca przewozowa]]*Tabela1345678[[#This Row],[Stawka za wzkm]]</f>
        <v>0</v>
      </c>
      <c r="I13" s="5">
        <f>Tabela1345678[[#This Row],[Kwota netto wynagrodzenia]]*0.08</f>
        <v>0</v>
      </c>
      <c r="J13" s="5">
        <f>Tabela1345678[[#This Row],[Kwota netto wynagrodzenia]]+Tabela1345678[[#This Row],[VAT 8%]]</f>
        <v>0</v>
      </c>
    </row>
    <row r="14" spans="1:11" s="6" customFormat="1" ht="18" customHeight="1" x14ac:dyDescent="0.3">
      <c r="A14" s="7">
        <v>45906</v>
      </c>
      <c r="B14" s="4">
        <v>132.96</v>
      </c>
      <c r="C14" s="4"/>
      <c r="D14" s="4"/>
      <c r="E14" s="4">
        <f>Tabela1345678[[#This Row],[Planowana praca przewozowa]]+Tabela1345678[[#This Row],[Wzkm zlecone dodatkowo]]-Tabela1345678[[#This Row],[Wzkm niewykonane]]</f>
        <v>132.96</v>
      </c>
      <c r="F14" s="5"/>
      <c r="G14" s="5"/>
      <c r="H14" s="5">
        <f>Tabela1345678[[#This Row],[Planowana praca przewozowa]]*Tabela1345678[[#This Row],[Stawka za wzkm]]</f>
        <v>0</v>
      </c>
      <c r="I14" s="5">
        <f>Tabela1345678[[#This Row],[Kwota netto wynagrodzenia]]*0.08</f>
        <v>0</v>
      </c>
      <c r="J14" s="5">
        <f>Tabela1345678[[#This Row],[Kwota netto wynagrodzenia]]+Tabela1345678[[#This Row],[VAT 8%]]</f>
        <v>0</v>
      </c>
    </row>
    <row r="15" spans="1:11" s="6" customFormat="1" ht="18" customHeight="1" x14ac:dyDescent="0.3">
      <c r="A15" s="7">
        <v>45907</v>
      </c>
      <c r="B15" s="4">
        <v>0</v>
      </c>
      <c r="C15" s="4"/>
      <c r="D15" s="4"/>
      <c r="E15" s="4">
        <f>Tabela1345678[[#This Row],[Planowana praca przewozowa]]+Tabela1345678[[#This Row],[Wzkm zlecone dodatkowo]]-Tabela1345678[[#This Row],[Wzkm niewykonane]]</f>
        <v>0</v>
      </c>
      <c r="F15" s="5"/>
      <c r="G15" s="5"/>
      <c r="H15" s="5">
        <f>Tabela1345678[[#This Row],[Planowana praca przewozowa]]*Tabela1345678[[#This Row],[Stawka za wzkm]]</f>
        <v>0</v>
      </c>
      <c r="I15" s="5">
        <f>Tabela1345678[[#This Row],[Kwota netto wynagrodzenia]]*0.08</f>
        <v>0</v>
      </c>
      <c r="J15" s="5">
        <f>Tabela1345678[[#This Row],[Kwota netto wynagrodzenia]]+Tabela1345678[[#This Row],[VAT 8%]]</f>
        <v>0</v>
      </c>
    </row>
    <row r="16" spans="1:11" s="6" customFormat="1" ht="18" customHeight="1" x14ac:dyDescent="0.3">
      <c r="A16" s="7">
        <v>45908</v>
      </c>
      <c r="B16" s="4">
        <v>362.64</v>
      </c>
      <c r="C16" s="4"/>
      <c r="D16" s="4"/>
      <c r="E16" s="4">
        <f>Tabela1345678[[#This Row],[Planowana praca przewozowa]]+Tabela1345678[[#This Row],[Wzkm zlecone dodatkowo]]-Tabela1345678[[#This Row],[Wzkm niewykonane]]</f>
        <v>362.64</v>
      </c>
      <c r="F16" s="5"/>
      <c r="G16" s="5"/>
      <c r="H16" s="5">
        <f>Tabela1345678[[#This Row],[Planowana praca przewozowa]]*Tabela1345678[[#This Row],[Stawka za wzkm]]</f>
        <v>0</v>
      </c>
      <c r="I16" s="5">
        <f>Tabela1345678[[#This Row],[Kwota netto wynagrodzenia]]*0.08</f>
        <v>0</v>
      </c>
      <c r="J16" s="5">
        <f>Tabela1345678[[#This Row],[Kwota netto wynagrodzenia]]+Tabela1345678[[#This Row],[VAT 8%]]</f>
        <v>0</v>
      </c>
    </row>
    <row r="17" spans="1:10" s="6" customFormat="1" ht="18" customHeight="1" x14ac:dyDescent="0.3">
      <c r="A17" s="7">
        <v>45909</v>
      </c>
      <c r="B17" s="4">
        <v>362.64</v>
      </c>
      <c r="C17" s="4"/>
      <c r="D17" s="4"/>
      <c r="E17" s="4">
        <f>Tabela1345678[[#This Row],[Planowana praca przewozowa]]+Tabela1345678[[#This Row],[Wzkm zlecone dodatkowo]]-Tabela1345678[[#This Row],[Wzkm niewykonane]]</f>
        <v>362.64</v>
      </c>
      <c r="F17" s="5"/>
      <c r="G17" s="5"/>
      <c r="H17" s="5">
        <f>Tabela1345678[[#This Row],[Planowana praca przewozowa]]*Tabela1345678[[#This Row],[Stawka za wzkm]]</f>
        <v>0</v>
      </c>
      <c r="I17" s="5">
        <f>Tabela1345678[[#This Row],[Kwota netto wynagrodzenia]]*0.08</f>
        <v>0</v>
      </c>
      <c r="J17" s="5">
        <f>Tabela1345678[[#This Row],[Kwota netto wynagrodzenia]]+Tabela1345678[[#This Row],[VAT 8%]]</f>
        <v>0</v>
      </c>
    </row>
    <row r="18" spans="1:10" s="6" customFormat="1" ht="18" customHeight="1" x14ac:dyDescent="0.3">
      <c r="A18" s="7">
        <v>45910</v>
      </c>
      <c r="B18" s="4">
        <v>362.64</v>
      </c>
      <c r="C18" s="4"/>
      <c r="D18" s="4"/>
      <c r="E18" s="4">
        <f>Tabela1345678[[#This Row],[Planowana praca przewozowa]]+Tabela1345678[[#This Row],[Wzkm zlecone dodatkowo]]-Tabela1345678[[#This Row],[Wzkm niewykonane]]</f>
        <v>362.64</v>
      </c>
      <c r="F18" s="5"/>
      <c r="G18" s="5"/>
      <c r="H18" s="5">
        <f>Tabela1345678[[#This Row],[Planowana praca przewozowa]]*Tabela1345678[[#This Row],[Stawka za wzkm]]</f>
        <v>0</v>
      </c>
      <c r="I18" s="5">
        <f>Tabela1345678[[#This Row],[Kwota netto wynagrodzenia]]*0.08</f>
        <v>0</v>
      </c>
      <c r="J18" s="5">
        <f>Tabela1345678[[#This Row],[Kwota netto wynagrodzenia]]+Tabela1345678[[#This Row],[VAT 8%]]</f>
        <v>0</v>
      </c>
    </row>
    <row r="19" spans="1:10" s="6" customFormat="1" ht="18" customHeight="1" x14ac:dyDescent="0.3">
      <c r="A19" s="7">
        <v>45911</v>
      </c>
      <c r="B19" s="4">
        <v>362.64</v>
      </c>
      <c r="C19" s="4"/>
      <c r="D19" s="4"/>
      <c r="E19" s="4">
        <f>Tabela1345678[[#This Row],[Planowana praca przewozowa]]+Tabela1345678[[#This Row],[Wzkm zlecone dodatkowo]]-Tabela1345678[[#This Row],[Wzkm niewykonane]]</f>
        <v>362.64</v>
      </c>
      <c r="F19" s="5"/>
      <c r="G19" s="5"/>
      <c r="H19" s="5">
        <f>Tabela1345678[[#This Row],[Planowana praca przewozowa]]*Tabela1345678[[#This Row],[Stawka za wzkm]]</f>
        <v>0</v>
      </c>
      <c r="I19" s="5">
        <f>Tabela1345678[[#This Row],[Kwota netto wynagrodzenia]]*0.08</f>
        <v>0</v>
      </c>
      <c r="J19" s="5">
        <f>Tabela1345678[[#This Row],[Kwota netto wynagrodzenia]]+Tabela1345678[[#This Row],[VAT 8%]]</f>
        <v>0</v>
      </c>
    </row>
    <row r="20" spans="1:10" s="6" customFormat="1" ht="18" customHeight="1" x14ac:dyDescent="0.3">
      <c r="A20" s="7">
        <v>45912</v>
      </c>
      <c r="B20" s="4">
        <v>362.64</v>
      </c>
      <c r="C20" s="4"/>
      <c r="D20" s="4"/>
      <c r="E20" s="4">
        <f>Tabela1345678[[#This Row],[Planowana praca przewozowa]]+Tabela1345678[[#This Row],[Wzkm zlecone dodatkowo]]-Tabela1345678[[#This Row],[Wzkm niewykonane]]</f>
        <v>362.64</v>
      </c>
      <c r="F20" s="5"/>
      <c r="G20" s="5"/>
      <c r="H20" s="5">
        <f>Tabela1345678[[#This Row],[Planowana praca przewozowa]]*Tabela1345678[[#This Row],[Stawka za wzkm]]</f>
        <v>0</v>
      </c>
      <c r="I20" s="5">
        <f>Tabela1345678[[#This Row],[Kwota netto wynagrodzenia]]*0.08</f>
        <v>0</v>
      </c>
      <c r="J20" s="5">
        <f>Tabela1345678[[#This Row],[Kwota netto wynagrodzenia]]+Tabela1345678[[#This Row],[VAT 8%]]</f>
        <v>0</v>
      </c>
    </row>
    <row r="21" spans="1:10" s="6" customFormat="1" ht="18" customHeight="1" x14ac:dyDescent="0.3">
      <c r="A21" s="7">
        <v>45913</v>
      </c>
      <c r="B21" s="4">
        <v>132.96</v>
      </c>
      <c r="C21" s="4"/>
      <c r="D21" s="4"/>
      <c r="E21" s="4">
        <f>Tabela1345678[[#This Row],[Planowana praca przewozowa]]+Tabela1345678[[#This Row],[Wzkm zlecone dodatkowo]]-Tabela1345678[[#This Row],[Wzkm niewykonane]]</f>
        <v>132.96</v>
      </c>
      <c r="F21" s="5"/>
      <c r="G21" s="5"/>
      <c r="H21" s="5">
        <f>Tabela1345678[[#This Row],[Planowana praca przewozowa]]*Tabela1345678[[#This Row],[Stawka za wzkm]]</f>
        <v>0</v>
      </c>
      <c r="I21" s="5">
        <f>Tabela1345678[[#This Row],[Kwota netto wynagrodzenia]]*0.08</f>
        <v>0</v>
      </c>
      <c r="J21" s="5">
        <f>Tabela1345678[[#This Row],[Kwota netto wynagrodzenia]]+Tabela1345678[[#This Row],[VAT 8%]]</f>
        <v>0</v>
      </c>
    </row>
    <row r="22" spans="1:10" s="6" customFormat="1" ht="18" customHeight="1" x14ac:dyDescent="0.3">
      <c r="A22" s="7">
        <v>45914</v>
      </c>
      <c r="B22" s="4">
        <v>0</v>
      </c>
      <c r="C22" s="4"/>
      <c r="D22" s="4"/>
      <c r="E22" s="4">
        <f>Tabela1345678[[#This Row],[Planowana praca przewozowa]]+Tabela1345678[[#This Row],[Wzkm zlecone dodatkowo]]-Tabela1345678[[#This Row],[Wzkm niewykonane]]</f>
        <v>0</v>
      </c>
      <c r="F22" s="5"/>
      <c r="G22" s="5"/>
      <c r="H22" s="5">
        <f>Tabela1345678[[#This Row],[Planowana praca przewozowa]]*Tabela1345678[[#This Row],[Stawka za wzkm]]</f>
        <v>0</v>
      </c>
      <c r="I22" s="5">
        <f>Tabela1345678[[#This Row],[Kwota netto wynagrodzenia]]*0.08</f>
        <v>0</v>
      </c>
      <c r="J22" s="5">
        <f>Tabela1345678[[#This Row],[Kwota netto wynagrodzenia]]+Tabela1345678[[#This Row],[VAT 8%]]</f>
        <v>0</v>
      </c>
    </row>
    <row r="23" spans="1:10" s="6" customFormat="1" ht="18" customHeight="1" x14ac:dyDescent="0.3">
      <c r="A23" s="7">
        <v>45915</v>
      </c>
      <c r="B23" s="4">
        <v>362.64</v>
      </c>
      <c r="C23" s="4"/>
      <c r="D23" s="4"/>
      <c r="E23" s="4">
        <f>Tabela1345678[[#This Row],[Planowana praca przewozowa]]+Tabela1345678[[#This Row],[Wzkm zlecone dodatkowo]]-Tabela1345678[[#This Row],[Wzkm niewykonane]]</f>
        <v>362.64</v>
      </c>
      <c r="F23" s="5"/>
      <c r="G23" s="5"/>
      <c r="H23" s="5">
        <f>Tabela1345678[[#This Row],[Planowana praca przewozowa]]*Tabela1345678[[#This Row],[Stawka za wzkm]]</f>
        <v>0</v>
      </c>
      <c r="I23" s="5">
        <f>Tabela1345678[[#This Row],[Kwota netto wynagrodzenia]]*0.08</f>
        <v>0</v>
      </c>
      <c r="J23" s="5">
        <f>Tabela1345678[[#This Row],[Kwota netto wynagrodzenia]]+Tabela1345678[[#This Row],[VAT 8%]]</f>
        <v>0</v>
      </c>
    </row>
    <row r="24" spans="1:10" s="6" customFormat="1" ht="18" customHeight="1" x14ac:dyDescent="0.3">
      <c r="A24" s="7">
        <v>45916</v>
      </c>
      <c r="B24" s="4">
        <v>362.64</v>
      </c>
      <c r="C24" s="4"/>
      <c r="D24" s="4"/>
      <c r="E24" s="4">
        <f>Tabela1345678[[#This Row],[Planowana praca przewozowa]]+Tabela1345678[[#This Row],[Wzkm zlecone dodatkowo]]-Tabela1345678[[#This Row],[Wzkm niewykonane]]</f>
        <v>362.64</v>
      </c>
      <c r="F24" s="5"/>
      <c r="G24" s="5"/>
      <c r="H24" s="5">
        <f>Tabela1345678[[#This Row],[Planowana praca przewozowa]]*Tabela1345678[[#This Row],[Stawka za wzkm]]</f>
        <v>0</v>
      </c>
      <c r="I24" s="5">
        <f>Tabela1345678[[#This Row],[Kwota netto wynagrodzenia]]*0.08</f>
        <v>0</v>
      </c>
      <c r="J24" s="5">
        <f>Tabela1345678[[#This Row],[Kwota netto wynagrodzenia]]+Tabela1345678[[#This Row],[VAT 8%]]</f>
        <v>0</v>
      </c>
    </row>
    <row r="25" spans="1:10" s="6" customFormat="1" ht="18" customHeight="1" x14ac:dyDescent="0.3">
      <c r="A25" s="7">
        <v>45917</v>
      </c>
      <c r="B25" s="4">
        <v>362.64</v>
      </c>
      <c r="C25" s="4"/>
      <c r="D25" s="4"/>
      <c r="E25" s="4">
        <f>Tabela1345678[[#This Row],[Planowana praca przewozowa]]+Tabela1345678[[#This Row],[Wzkm zlecone dodatkowo]]-Tabela1345678[[#This Row],[Wzkm niewykonane]]</f>
        <v>362.64</v>
      </c>
      <c r="F25" s="5"/>
      <c r="G25" s="5"/>
      <c r="H25" s="5">
        <f>Tabela1345678[[#This Row],[Planowana praca przewozowa]]*Tabela1345678[[#This Row],[Stawka za wzkm]]</f>
        <v>0</v>
      </c>
      <c r="I25" s="5">
        <f>Tabela1345678[[#This Row],[Kwota netto wynagrodzenia]]*0.08</f>
        <v>0</v>
      </c>
      <c r="J25" s="5">
        <f>Tabela1345678[[#This Row],[Kwota netto wynagrodzenia]]+Tabela1345678[[#This Row],[VAT 8%]]</f>
        <v>0</v>
      </c>
    </row>
    <row r="26" spans="1:10" s="6" customFormat="1" ht="18" customHeight="1" x14ac:dyDescent="0.3">
      <c r="A26" s="7">
        <v>45918</v>
      </c>
      <c r="B26" s="4">
        <v>362.64</v>
      </c>
      <c r="C26" s="4"/>
      <c r="D26" s="4"/>
      <c r="E26" s="4">
        <f>Tabela1345678[[#This Row],[Planowana praca przewozowa]]+Tabela1345678[[#This Row],[Wzkm zlecone dodatkowo]]-Tabela1345678[[#This Row],[Wzkm niewykonane]]</f>
        <v>362.64</v>
      </c>
      <c r="F26" s="5"/>
      <c r="G26" s="5"/>
      <c r="H26" s="5">
        <f>Tabela1345678[[#This Row],[Planowana praca przewozowa]]*Tabela1345678[[#This Row],[Stawka za wzkm]]</f>
        <v>0</v>
      </c>
      <c r="I26" s="5">
        <f>Tabela1345678[[#This Row],[Kwota netto wynagrodzenia]]*0.08</f>
        <v>0</v>
      </c>
      <c r="J26" s="5">
        <f>Tabela1345678[[#This Row],[Kwota netto wynagrodzenia]]+Tabela1345678[[#This Row],[VAT 8%]]</f>
        <v>0</v>
      </c>
    </row>
    <row r="27" spans="1:10" s="6" customFormat="1" ht="18" customHeight="1" x14ac:dyDescent="0.3">
      <c r="A27" s="7">
        <v>45919</v>
      </c>
      <c r="B27" s="4">
        <v>362.64</v>
      </c>
      <c r="C27" s="4"/>
      <c r="D27" s="4"/>
      <c r="E27" s="4">
        <f>Tabela1345678[[#This Row],[Planowana praca przewozowa]]+Tabela1345678[[#This Row],[Wzkm zlecone dodatkowo]]-Tabela1345678[[#This Row],[Wzkm niewykonane]]</f>
        <v>362.64</v>
      </c>
      <c r="F27" s="5"/>
      <c r="G27" s="5"/>
      <c r="H27" s="5">
        <f>Tabela1345678[[#This Row],[Planowana praca przewozowa]]*Tabela1345678[[#This Row],[Stawka za wzkm]]</f>
        <v>0</v>
      </c>
      <c r="I27" s="5">
        <f>Tabela1345678[[#This Row],[Kwota netto wynagrodzenia]]*0.08</f>
        <v>0</v>
      </c>
      <c r="J27" s="5">
        <f>Tabela1345678[[#This Row],[Kwota netto wynagrodzenia]]+Tabela1345678[[#This Row],[VAT 8%]]</f>
        <v>0</v>
      </c>
    </row>
    <row r="28" spans="1:10" s="6" customFormat="1" ht="18" customHeight="1" x14ac:dyDescent="0.3">
      <c r="A28" s="7">
        <v>45920</v>
      </c>
      <c r="B28" s="4">
        <v>132.96</v>
      </c>
      <c r="C28" s="4"/>
      <c r="D28" s="4"/>
      <c r="E28" s="4">
        <f>Tabela1345678[[#This Row],[Planowana praca przewozowa]]+Tabela1345678[[#This Row],[Wzkm zlecone dodatkowo]]-Tabela1345678[[#This Row],[Wzkm niewykonane]]</f>
        <v>132.96</v>
      </c>
      <c r="F28" s="5"/>
      <c r="G28" s="5"/>
      <c r="H28" s="5">
        <f>Tabela1345678[[#This Row],[Planowana praca przewozowa]]*Tabela1345678[[#This Row],[Stawka za wzkm]]</f>
        <v>0</v>
      </c>
      <c r="I28" s="5">
        <f>Tabela1345678[[#This Row],[Kwota netto wynagrodzenia]]*0.08</f>
        <v>0</v>
      </c>
      <c r="J28" s="5">
        <f>Tabela1345678[[#This Row],[Kwota netto wynagrodzenia]]+Tabela1345678[[#This Row],[VAT 8%]]</f>
        <v>0</v>
      </c>
    </row>
    <row r="29" spans="1:10" s="6" customFormat="1" ht="18" customHeight="1" x14ac:dyDescent="0.3">
      <c r="A29" s="7">
        <v>45921</v>
      </c>
      <c r="B29" s="4">
        <v>0</v>
      </c>
      <c r="C29" s="4"/>
      <c r="D29" s="4"/>
      <c r="E29" s="4">
        <f>Tabela1345678[[#This Row],[Planowana praca przewozowa]]+Tabela1345678[[#This Row],[Wzkm zlecone dodatkowo]]-Tabela1345678[[#This Row],[Wzkm niewykonane]]</f>
        <v>0</v>
      </c>
      <c r="F29" s="5"/>
      <c r="G29" s="5"/>
      <c r="H29" s="5">
        <f>Tabela1345678[[#This Row],[Planowana praca przewozowa]]*Tabela1345678[[#This Row],[Stawka za wzkm]]</f>
        <v>0</v>
      </c>
      <c r="I29" s="5">
        <f>Tabela1345678[[#This Row],[Kwota netto wynagrodzenia]]*0.08</f>
        <v>0</v>
      </c>
      <c r="J29" s="5">
        <f>Tabela1345678[[#This Row],[Kwota netto wynagrodzenia]]+Tabela1345678[[#This Row],[VAT 8%]]</f>
        <v>0</v>
      </c>
    </row>
    <row r="30" spans="1:10" s="6" customFormat="1" ht="18" customHeight="1" x14ac:dyDescent="0.3">
      <c r="A30" s="7">
        <v>45922</v>
      </c>
      <c r="B30" s="4">
        <v>362.64</v>
      </c>
      <c r="C30" s="4"/>
      <c r="D30" s="4"/>
      <c r="E30" s="4">
        <f>Tabela1345678[[#This Row],[Planowana praca przewozowa]]+Tabela1345678[[#This Row],[Wzkm zlecone dodatkowo]]-Tabela1345678[[#This Row],[Wzkm niewykonane]]</f>
        <v>362.64</v>
      </c>
      <c r="F30" s="5"/>
      <c r="G30" s="5"/>
      <c r="H30" s="5">
        <f>Tabela1345678[[#This Row],[Planowana praca przewozowa]]*Tabela1345678[[#This Row],[Stawka za wzkm]]</f>
        <v>0</v>
      </c>
      <c r="I30" s="5">
        <f>Tabela1345678[[#This Row],[Kwota netto wynagrodzenia]]*0.08</f>
        <v>0</v>
      </c>
      <c r="J30" s="5">
        <f>Tabela1345678[[#This Row],[Kwota netto wynagrodzenia]]+Tabela1345678[[#This Row],[VAT 8%]]</f>
        <v>0</v>
      </c>
    </row>
    <row r="31" spans="1:10" s="6" customFormat="1" ht="18" customHeight="1" x14ac:dyDescent="0.3">
      <c r="A31" s="7">
        <v>45923</v>
      </c>
      <c r="B31" s="4">
        <v>362.64</v>
      </c>
      <c r="C31" s="4"/>
      <c r="D31" s="4"/>
      <c r="E31" s="4">
        <f>Tabela1345678[[#This Row],[Planowana praca przewozowa]]+Tabela1345678[[#This Row],[Wzkm zlecone dodatkowo]]-Tabela1345678[[#This Row],[Wzkm niewykonane]]</f>
        <v>362.64</v>
      </c>
      <c r="F31" s="5"/>
      <c r="G31" s="5"/>
      <c r="H31" s="5">
        <f>Tabela1345678[[#This Row],[Planowana praca przewozowa]]*Tabela1345678[[#This Row],[Stawka za wzkm]]</f>
        <v>0</v>
      </c>
      <c r="I31" s="5">
        <f>Tabela1345678[[#This Row],[Kwota netto wynagrodzenia]]*0.08</f>
        <v>0</v>
      </c>
      <c r="J31" s="5">
        <f>Tabela1345678[[#This Row],[Kwota netto wynagrodzenia]]+Tabela1345678[[#This Row],[VAT 8%]]</f>
        <v>0</v>
      </c>
    </row>
    <row r="32" spans="1:10" s="6" customFormat="1" ht="18" customHeight="1" x14ac:dyDescent="0.3">
      <c r="A32" s="7">
        <v>45924</v>
      </c>
      <c r="B32" s="4">
        <v>362.64</v>
      </c>
      <c r="C32" s="4"/>
      <c r="D32" s="4"/>
      <c r="E32" s="4">
        <f>Tabela1345678[[#This Row],[Planowana praca przewozowa]]+Tabela1345678[[#This Row],[Wzkm zlecone dodatkowo]]-Tabela1345678[[#This Row],[Wzkm niewykonane]]</f>
        <v>362.64</v>
      </c>
      <c r="F32" s="5"/>
      <c r="G32" s="5"/>
      <c r="H32" s="5">
        <f>Tabela1345678[[#This Row],[Planowana praca przewozowa]]*Tabela1345678[[#This Row],[Stawka za wzkm]]</f>
        <v>0</v>
      </c>
      <c r="I32" s="5">
        <f>Tabela1345678[[#This Row],[Kwota netto wynagrodzenia]]*0.08</f>
        <v>0</v>
      </c>
      <c r="J32" s="5">
        <f>Tabela1345678[[#This Row],[Kwota netto wynagrodzenia]]+Tabela1345678[[#This Row],[VAT 8%]]</f>
        <v>0</v>
      </c>
    </row>
    <row r="33" spans="1:10" s="6" customFormat="1" ht="18" customHeight="1" x14ac:dyDescent="0.3">
      <c r="A33" s="7">
        <v>45925</v>
      </c>
      <c r="B33" s="4">
        <v>362.64</v>
      </c>
      <c r="C33" s="4"/>
      <c r="D33" s="4"/>
      <c r="E33" s="4">
        <f>Tabela1345678[[#This Row],[Planowana praca przewozowa]]+Tabela1345678[[#This Row],[Wzkm zlecone dodatkowo]]-Tabela1345678[[#This Row],[Wzkm niewykonane]]</f>
        <v>362.64</v>
      </c>
      <c r="F33" s="5"/>
      <c r="G33" s="5"/>
      <c r="H33" s="5">
        <f>Tabela1345678[[#This Row],[Planowana praca przewozowa]]*Tabela1345678[[#This Row],[Stawka za wzkm]]</f>
        <v>0</v>
      </c>
      <c r="I33" s="5">
        <f>Tabela1345678[[#This Row],[Kwota netto wynagrodzenia]]*0.08</f>
        <v>0</v>
      </c>
      <c r="J33" s="5">
        <f>Tabela1345678[[#This Row],[Kwota netto wynagrodzenia]]+Tabela1345678[[#This Row],[VAT 8%]]</f>
        <v>0</v>
      </c>
    </row>
    <row r="34" spans="1:10" s="6" customFormat="1" ht="18" customHeight="1" x14ac:dyDescent="0.3">
      <c r="A34" s="7">
        <v>45926</v>
      </c>
      <c r="B34" s="4">
        <v>362.64</v>
      </c>
      <c r="C34" s="4"/>
      <c r="D34" s="4"/>
      <c r="E34" s="4">
        <f>Tabela1345678[[#This Row],[Planowana praca przewozowa]]+Tabela1345678[[#This Row],[Wzkm zlecone dodatkowo]]-Tabela1345678[[#This Row],[Wzkm niewykonane]]</f>
        <v>362.64</v>
      </c>
      <c r="F34" s="5"/>
      <c r="G34" s="5"/>
      <c r="H34" s="5">
        <f>Tabela1345678[[#This Row],[Planowana praca przewozowa]]*Tabela1345678[[#This Row],[Stawka za wzkm]]</f>
        <v>0</v>
      </c>
      <c r="I34" s="5">
        <f>Tabela1345678[[#This Row],[Kwota netto wynagrodzenia]]*0.08</f>
        <v>0</v>
      </c>
      <c r="J34" s="5">
        <f>Tabela1345678[[#This Row],[Kwota netto wynagrodzenia]]+Tabela1345678[[#This Row],[VAT 8%]]</f>
        <v>0</v>
      </c>
    </row>
    <row r="35" spans="1:10" s="6" customFormat="1" ht="18" customHeight="1" x14ac:dyDescent="0.3">
      <c r="A35" s="7">
        <v>45927</v>
      </c>
      <c r="B35" s="4">
        <v>132.96</v>
      </c>
      <c r="C35" s="4"/>
      <c r="D35" s="4"/>
      <c r="E35" s="4">
        <f>Tabela1345678[[#This Row],[Planowana praca przewozowa]]+Tabela1345678[[#This Row],[Wzkm zlecone dodatkowo]]-Tabela1345678[[#This Row],[Wzkm niewykonane]]</f>
        <v>132.96</v>
      </c>
      <c r="F35" s="5"/>
      <c r="G35" s="5"/>
      <c r="H35" s="5">
        <f>Tabela1345678[[#This Row],[Planowana praca przewozowa]]*Tabela1345678[[#This Row],[Stawka za wzkm]]</f>
        <v>0</v>
      </c>
      <c r="I35" s="5">
        <f>Tabela1345678[[#This Row],[Kwota netto wynagrodzenia]]*0.08</f>
        <v>0</v>
      </c>
      <c r="J35" s="5">
        <f>Tabela1345678[[#This Row],[Kwota netto wynagrodzenia]]+Tabela1345678[[#This Row],[VAT 8%]]</f>
        <v>0</v>
      </c>
    </row>
    <row r="36" spans="1:10" s="6" customFormat="1" ht="18" customHeight="1" x14ac:dyDescent="0.3">
      <c r="A36" s="7">
        <v>45928</v>
      </c>
      <c r="B36" s="4">
        <v>0</v>
      </c>
      <c r="C36" s="4"/>
      <c r="D36" s="4"/>
      <c r="E36" s="4">
        <f>Tabela1345678[[#This Row],[Planowana praca przewozowa]]+Tabela1345678[[#This Row],[Wzkm zlecone dodatkowo]]-Tabela1345678[[#This Row],[Wzkm niewykonane]]</f>
        <v>0</v>
      </c>
      <c r="F36" s="5"/>
      <c r="G36" s="5"/>
      <c r="H36" s="5">
        <f>Tabela1345678[[#This Row],[Planowana praca przewozowa]]*Tabela1345678[[#This Row],[Stawka za wzkm]]</f>
        <v>0</v>
      </c>
      <c r="I36" s="5">
        <f>Tabela1345678[[#This Row],[Kwota netto wynagrodzenia]]*0.08</f>
        <v>0</v>
      </c>
      <c r="J36" s="5">
        <f>Tabela1345678[[#This Row],[Kwota netto wynagrodzenia]]+Tabela1345678[[#This Row],[VAT 8%]]</f>
        <v>0</v>
      </c>
    </row>
    <row r="37" spans="1:10" s="6" customFormat="1" ht="18" customHeight="1" x14ac:dyDescent="0.3">
      <c r="A37" s="7">
        <v>45929</v>
      </c>
      <c r="B37" s="4">
        <v>362.64</v>
      </c>
      <c r="C37" s="4"/>
      <c r="D37" s="4"/>
      <c r="E37" s="4">
        <f>Tabela1345678[[#This Row],[Planowana praca przewozowa]]+Tabela1345678[[#This Row],[Wzkm zlecone dodatkowo]]-Tabela1345678[[#This Row],[Wzkm niewykonane]]</f>
        <v>362.64</v>
      </c>
      <c r="F37" s="5"/>
      <c r="G37" s="5"/>
      <c r="H37" s="5">
        <f>Tabela1345678[[#This Row],[Planowana praca przewozowa]]*Tabela1345678[[#This Row],[Stawka za wzkm]]</f>
        <v>0</v>
      </c>
      <c r="I37" s="5">
        <f>Tabela1345678[[#This Row],[Kwota netto wynagrodzenia]]*0.08</f>
        <v>0</v>
      </c>
      <c r="J37" s="5">
        <f>Tabela1345678[[#This Row],[Kwota netto wynagrodzenia]]+Tabela1345678[[#This Row],[VAT 8%]]</f>
        <v>0</v>
      </c>
    </row>
    <row r="38" spans="1:10" s="6" customFormat="1" ht="18" customHeight="1" x14ac:dyDescent="0.3">
      <c r="A38" s="7">
        <v>45930</v>
      </c>
      <c r="B38" s="4">
        <v>362.64</v>
      </c>
      <c r="C38" s="4"/>
      <c r="D38" s="4"/>
      <c r="E38" s="4">
        <f>Tabela1345678[[#This Row],[Planowana praca przewozowa]]+Tabela1345678[[#This Row],[Wzkm zlecone dodatkowo]]-Tabela1345678[[#This Row],[Wzkm niewykonane]]</f>
        <v>362.64</v>
      </c>
      <c r="F38" s="5"/>
      <c r="G38" s="5"/>
      <c r="H38" s="5">
        <f>Tabela1345678[[#This Row],[Planowana praca przewozowa]]*Tabela1345678[[#This Row],[Stawka za wzkm]]</f>
        <v>0</v>
      </c>
      <c r="I38" s="5">
        <f>Tabela1345678[[#This Row],[Kwota netto wynagrodzenia]]*0.08</f>
        <v>0</v>
      </c>
      <c r="J38" s="5">
        <f>Tabela1345678[[#This Row],[Kwota netto wynagrodzenia]]+Tabela1345678[[#This Row],[VAT 8%]]</f>
        <v>0</v>
      </c>
    </row>
    <row r="39" spans="1:10" s="6" customFormat="1" ht="30" customHeight="1" x14ac:dyDescent="0.3">
      <c r="A39" s="3" t="s">
        <v>15</v>
      </c>
      <c r="B39" s="12">
        <f>SUBTOTAL(109,Tabela1345678[Planowana praca przewozowa])</f>
        <v>8509.9200000000019</v>
      </c>
      <c r="C39" s="12">
        <f>SUBTOTAL(109,Tabela1345678[Wzkm zlecone dodatkowo])</f>
        <v>0</v>
      </c>
      <c r="D39" s="12">
        <f>SUBTOTAL(109,Tabela1345678[Wzkm niewykonane])</f>
        <v>0</v>
      </c>
      <c r="E39" s="12">
        <f>SUBTOTAL(109,Tabela1345678[Wzkm wykonane łącznie])</f>
        <v>8509.9200000000019</v>
      </c>
      <c r="F39" s="13"/>
      <c r="G39" s="13">
        <f>SUBTOTAL(109,Tabela1345678[Kary i potrącenia])</f>
        <v>0</v>
      </c>
      <c r="H39" s="13">
        <f>SUBTOTAL(109,Tabela1345678[Kwota netto wynagrodzenia])</f>
        <v>0</v>
      </c>
      <c r="I39" s="13">
        <f>SUBTOTAL(109,Tabela1345678[VAT 8%])</f>
        <v>0</v>
      </c>
      <c r="J39" s="13">
        <f>SUBTOTAL(109,Tabela1345678[Wynagrodzenie brutto])</f>
        <v>0</v>
      </c>
    </row>
  </sheetData>
  <mergeCells count="2">
    <mergeCell ref="H1:I4"/>
    <mergeCell ref="A6:J6"/>
  </mergeCells>
  <pageMargins left="0.19685039370078741" right="0.19685039370078741" top="0.39370078740157483" bottom="0.39370078740157483" header="0" footer="0"/>
  <pageSetup paperSize="9" scale="75" orientation="portrait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C056B-2CE3-4493-88AB-B907EA84B68A}">
  <sheetPr>
    <pageSetUpPr fitToPage="1"/>
  </sheetPr>
  <dimension ref="A1:K40"/>
  <sheetViews>
    <sheetView topLeftCell="A30" zoomScaleNormal="100" workbookViewId="0">
      <selection activeCell="D36" sqref="D36"/>
    </sheetView>
  </sheetViews>
  <sheetFormatPr defaultRowHeight="14.4" x14ac:dyDescent="0.3"/>
  <cols>
    <col min="1" max="1" width="11.77734375" style="8" customWidth="1"/>
    <col min="2" max="7" width="12.77734375" customWidth="1"/>
    <col min="8" max="8" width="15.77734375" customWidth="1"/>
    <col min="9" max="9" width="12.77734375" customWidth="1"/>
    <col min="10" max="10" width="15.77734375" customWidth="1"/>
  </cols>
  <sheetData>
    <row r="1" spans="1:11" ht="21.6" customHeight="1" x14ac:dyDescent="0.3">
      <c r="A1" s="9" t="s">
        <v>0</v>
      </c>
      <c r="B1" t="s">
        <v>3</v>
      </c>
      <c r="H1" s="15" t="s">
        <v>16</v>
      </c>
      <c r="I1" s="15"/>
    </row>
    <row r="2" spans="1:11" ht="21.6" customHeight="1" x14ac:dyDescent="0.3">
      <c r="A2" s="9" t="s">
        <v>1</v>
      </c>
      <c r="B2" t="s">
        <v>3</v>
      </c>
      <c r="H2" s="15"/>
      <c r="I2" s="15"/>
    </row>
    <row r="3" spans="1:11" ht="21.6" customHeight="1" x14ac:dyDescent="0.3">
      <c r="A3" s="9" t="s">
        <v>2</v>
      </c>
      <c r="B3" t="s">
        <v>4</v>
      </c>
      <c r="H3" s="15"/>
      <c r="I3" s="15"/>
    </row>
    <row r="4" spans="1:11" x14ac:dyDescent="0.3">
      <c r="H4" s="15"/>
      <c r="I4" s="15"/>
    </row>
    <row r="5" spans="1:11" ht="19.8" customHeight="1" x14ac:dyDescent="0.3">
      <c r="H5" s="10"/>
      <c r="I5" s="10"/>
    </row>
    <row r="6" spans="1:11" ht="53.4" customHeight="1" x14ac:dyDescent="0.3">
      <c r="A6" s="14" t="s">
        <v>22</v>
      </c>
      <c r="B6" s="14"/>
      <c r="C6" s="14"/>
      <c r="D6" s="14"/>
      <c r="E6" s="14"/>
      <c r="F6" s="14"/>
      <c r="G6" s="14"/>
      <c r="H6" s="14"/>
      <c r="I6" s="14"/>
      <c r="J6" s="14"/>
    </row>
    <row r="8" spans="1:11" ht="45.6" customHeight="1" x14ac:dyDescent="0.3">
      <c r="A8" s="2" t="s">
        <v>5</v>
      </c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" t="s">
        <v>12</v>
      </c>
      <c r="I8" s="2" t="s">
        <v>13</v>
      </c>
      <c r="J8" s="11" t="s">
        <v>14</v>
      </c>
      <c r="K8" s="1"/>
    </row>
    <row r="9" spans="1:11" s="6" customFormat="1" ht="18" customHeight="1" x14ac:dyDescent="0.3">
      <c r="A9" s="7">
        <v>45931</v>
      </c>
      <c r="B9" s="4">
        <v>362.64</v>
      </c>
      <c r="C9" s="4"/>
      <c r="D9" s="4"/>
      <c r="E9" s="4">
        <f>Tabela13456789[[#This Row],[Planowana praca przewozowa]]+Tabela13456789[[#This Row],[Wzkm zlecone dodatkowo]]-Tabela13456789[[#This Row],[Wzkm niewykonane]]</f>
        <v>362.64</v>
      </c>
      <c r="F9" s="5"/>
      <c r="G9" s="5"/>
      <c r="H9" s="5">
        <f>Tabela13456789[[#This Row],[Planowana praca przewozowa]]*Tabela13456789[[#This Row],[Stawka za wzkm]]</f>
        <v>0</v>
      </c>
      <c r="I9" s="5">
        <f>Tabela13456789[[#This Row],[Kwota netto wynagrodzenia]]*0.08</f>
        <v>0</v>
      </c>
      <c r="J9" s="5">
        <f>Tabela13456789[[#This Row],[Kwota netto wynagrodzenia]]+Tabela13456789[[#This Row],[VAT 8%]]</f>
        <v>0</v>
      </c>
    </row>
    <row r="10" spans="1:11" s="6" customFormat="1" ht="18" customHeight="1" x14ac:dyDescent="0.3">
      <c r="A10" s="7">
        <v>45932</v>
      </c>
      <c r="B10" s="4">
        <v>362.64</v>
      </c>
      <c r="C10" s="4"/>
      <c r="D10" s="4"/>
      <c r="E10" s="4">
        <f>Tabela13456789[[#This Row],[Planowana praca przewozowa]]+Tabela13456789[[#This Row],[Wzkm zlecone dodatkowo]]-Tabela13456789[[#This Row],[Wzkm niewykonane]]</f>
        <v>362.64</v>
      </c>
      <c r="F10" s="5"/>
      <c r="G10" s="5"/>
      <c r="H10" s="5">
        <f>Tabela13456789[[#This Row],[Planowana praca przewozowa]]*Tabela13456789[[#This Row],[Stawka za wzkm]]</f>
        <v>0</v>
      </c>
      <c r="I10" s="5">
        <f>Tabela13456789[[#This Row],[Kwota netto wynagrodzenia]]*0.08</f>
        <v>0</v>
      </c>
      <c r="J10" s="5">
        <f>Tabela13456789[[#This Row],[Kwota netto wynagrodzenia]]+Tabela13456789[[#This Row],[VAT 8%]]</f>
        <v>0</v>
      </c>
    </row>
    <row r="11" spans="1:11" s="6" customFormat="1" ht="18" customHeight="1" x14ac:dyDescent="0.3">
      <c r="A11" s="7">
        <v>45933</v>
      </c>
      <c r="B11" s="4">
        <v>362.64</v>
      </c>
      <c r="C11" s="4"/>
      <c r="D11" s="4"/>
      <c r="E11" s="4">
        <f>Tabela13456789[[#This Row],[Planowana praca przewozowa]]+Tabela13456789[[#This Row],[Wzkm zlecone dodatkowo]]-Tabela13456789[[#This Row],[Wzkm niewykonane]]</f>
        <v>362.64</v>
      </c>
      <c r="F11" s="5"/>
      <c r="G11" s="5"/>
      <c r="H11" s="5">
        <f>Tabela13456789[[#This Row],[Planowana praca przewozowa]]*Tabela13456789[[#This Row],[Stawka za wzkm]]</f>
        <v>0</v>
      </c>
      <c r="I11" s="5">
        <f>Tabela13456789[[#This Row],[Kwota netto wynagrodzenia]]*0.08</f>
        <v>0</v>
      </c>
      <c r="J11" s="5">
        <f>Tabela13456789[[#This Row],[Kwota netto wynagrodzenia]]+Tabela13456789[[#This Row],[VAT 8%]]</f>
        <v>0</v>
      </c>
    </row>
    <row r="12" spans="1:11" s="6" customFormat="1" ht="18" customHeight="1" x14ac:dyDescent="0.3">
      <c r="A12" s="7">
        <v>45934</v>
      </c>
      <c r="B12" s="4">
        <v>103.32000000000001</v>
      </c>
      <c r="C12" s="4"/>
      <c r="D12" s="4"/>
      <c r="E12" s="4">
        <f>Tabela13456789[[#This Row],[Planowana praca przewozowa]]+Tabela13456789[[#This Row],[Wzkm zlecone dodatkowo]]-Tabela13456789[[#This Row],[Wzkm niewykonane]]</f>
        <v>103.32000000000001</v>
      </c>
      <c r="F12" s="5"/>
      <c r="G12" s="5"/>
      <c r="H12" s="5">
        <f>Tabela13456789[[#This Row],[Planowana praca przewozowa]]*Tabela13456789[[#This Row],[Stawka za wzkm]]</f>
        <v>0</v>
      </c>
      <c r="I12" s="5">
        <f>Tabela13456789[[#This Row],[Kwota netto wynagrodzenia]]*0.08</f>
        <v>0</v>
      </c>
      <c r="J12" s="5">
        <f>Tabela13456789[[#This Row],[Kwota netto wynagrodzenia]]+Tabela13456789[[#This Row],[VAT 8%]]</f>
        <v>0</v>
      </c>
    </row>
    <row r="13" spans="1:11" s="6" customFormat="1" ht="18" customHeight="1" x14ac:dyDescent="0.3">
      <c r="A13" s="7">
        <v>45935</v>
      </c>
      <c r="B13" s="4">
        <v>0</v>
      </c>
      <c r="C13" s="4"/>
      <c r="D13" s="4"/>
      <c r="E13" s="4">
        <f>Tabela13456789[[#This Row],[Planowana praca przewozowa]]+Tabela13456789[[#This Row],[Wzkm zlecone dodatkowo]]-Tabela13456789[[#This Row],[Wzkm niewykonane]]</f>
        <v>0</v>
      </c>
      <c r="F13" s="5"/>
      <c r="G13" s="5"/>
      <c r="H13" s="5">
        <f>Tabela13456789[[#This Row],[Planowana praca przewozowa]]*Tabela13456789[[#This Row],[Stawka za wzkm]]</f>
        <v>0</v>
      </c>
      <c r="I13" s="5">
        <f>Tabela13456789[[#This Row],[Kwota netto wynagrodzenia]]*0.08</f>
        <v>0</v>
      </c>
      <c r="J13" s="5">
        <f>Tabela13456789[[#This Row],[Kwota netto wynagrodzenia]]+Tabela13456789[[#This Row],[VAT 8%]]</f>
        <v>0</v>
      </c>
    </row>
    <row r="14" spans="1:11" s="6" customFormat="1" ht="18" customHeight="1" x14ac:dyDescent="0.3">
      <c r="A14" s="7">
        <v>45936</v>
      </c>
      <c r="B14" s="4">
        <v>362.64</v>
      </c>
      <c r="C14" s="4"/>
      <c r="D14" s="4"/>
      <c r="E14" s="4">
        <f>Tabela13456789[[#This Row],[Planowana praca przewozowa]]+Tabela13456789[[#This Row],[Wzkm zlecone dodatkowo]]-Tabela13456789[[#This Row],[Wzkm niewykonane]]</f>
        <v>362.64</v>
      </c>
      <c r="F14" s="5"/>
      <c r="G14" s="5"/>
      <c r="H14" s="5">
        <f>Tabela13456789[[#This Row],[Planowana praca przewozowa]]*Tabela13456789[[#This Row],[Stawka za wzkm]]</f>
        <v>0</v>
      </c>
      <c r="I14" s="5">
        <f>Tabela13456789[[#This Row],[Kwota netto wynagrodzenia]]*0.08</f>
        <v>0</v>
      </c>
      <c r="J14" s="5">
        <f>Tabela13456789[[#This Row],[Kwota netto wynagrodzenia]]+Tabela13456789[[#This Row],[VAT 8%]]</f>
        <v>0</v>
      </c>
    </row>
    <row r="15" spans="1:11" s="6" customFormat="1" ht="18" customHeight="1" x14ac:dyDescent="0.3">
      <c r="A15" s="7">
        <v>45937</v>
      </c>
      <c r="B15" s="4">
        <v>362.64</v>
      </c>
      <c r="C15" s="4"/>
      <c r="D15" s="4"/>
      <c r="E15" s="4">
        <f>Tabela13456789[[#This Row],[Planowana praca przewozowa]]+Tabela13456789[[#This Row],[Wzkm zlecone dodatkowo]]-Tabela13456789[[#This Row],[Wzkm niewykonane]]</f>
        <v>362.64</v>
      </c>
      <c r="F15" s="5"/>
      <c r="G15" s="5"/>
      <c r="H15" s="5">
        <f>Tabela13456789[[#This Row],[Planowana praca przewozowa]]*Tabela13456789[[#This Row],[Stawka za wzkm]]</f>
        <v>0</v>
      </c>
      <c r="I15" s="5">
        <f>Tabela13456789[[#This Row],[Kwota netto wynagrodzenia]]*0.08</f>
        <v>0</v>
      </c>
      <c r="J15" s="5">
        <f>Tabela13456789[[#This Row],[Kwota netto wynagrodzenia]]+Tabela13456789[[#This Row],[VAT 8%]]</f>
        <v>0</v>
      </c>
    </row>
    <row r="16" spans="1:11" s="6" customFormat="1" ht="18" customHeight="1" x14ac:dyDescent="0.3">
      <c r="A16" s="7">
        <v>45938</v>
      </c>
      <c r="B16" s="4">
        <v>362.64</v>
      </c>
      <c r="C16" s="4"/>
      <c r="D16" s="4"/>
      <c r="E16" s="4">
        <f>Tabela13456789[[#This Row],[Planowana praca przewozowa]]+Tabela13456789[[#This Row],[Wzkm zlecone dodatkowo]]-Tabela13456789[[#This Row],[Wzkm niewykonane]]</f>
        <v>362.64</v>
      </c>
      <c r="F16" s="5"/>
      <c r="G16" s="5"/>
      <c r="H16" s="5">
        <f>Tabela13456789[[#This Row],[Planowana praca przewozowa]]*Tabela13456789[[#This Row],[Stawka za wzkm]]</f>
        <v>0</v>
      </c>
      <c r="I16" s="5">
        <f>Tabela13456789[[#This Row],[Kwota netto wynagrodzenia]]*0.08</f>
        <v>0</v>
      </c>
      <c r="J16" s="5">
        <f>Tabela13456789[[#This Row],[Kwota netto wynagrodzenia]]+Tabela13456789[[#This Row],[VAT 8%]]</f>
        <v>0</v>
      </c>
    </row>
    <row r="17" spans="1:10" s="6" customFormat="1" ht="18" customHeight="1" x14ac:dyDescent="0.3">
      <c r="A17" s="7">
        <v>45939</v>
      </c>
      <c r="B17" s="4">
        <v>362.64</v>
      </c>
      <c r="C17" s="4"/>
      <c r="D17" s="4"/>
      <c r="E17" s="4">
        <f>Tabela13456789[[#This Row],[Planowana praca przewozowa]]+Tabela13456789[[#This Row],[Wzkm zlecone dodatkowo]]-Tabela13456789[[#This Row],[Wzkm niewykonane]]</f>
        <v>362.64</v>
      </c>
      <c r="F17" s="5"/>
      <c r="G17" s="5"/>
      <c r="H17" s="5">
        <f>Tabela13456789[[#This Row],[Planowana praca przewozowa]]*Tabela13456789[[#This Row],[Stawka za wzkm]]</f>
        <v>0</v>
      </c>
      <c r="I17" s="5">
        <f>Tabela13456789[[#This Row],[Kwota netto wynagrodzenia]]*0.08</f>
        <v>0</v>
      </c>
      <c r="J17" s="5">
        <f>Tabela13456789[[#This Row],[Kwota netto wynagrodzenia]]+Tabela13456789[[#This Row],[VAT 8%]]</f>
        <v>0</v>
      </c>
    </row>
    <row r="18" spans="1:10" s="6" customFormat="1" ht="18" customHeight="1" x14ac:dyDescent="0.3">
      <c r="A18" s="7">
        <v>45940</v>
      </c>
      <c r="B18" s="4">
        <v>362.64</v>
      </c>
      <c r="C18" s="4"/>
      <c r="D18" s="4"/>
      <c r="E18" s="4">
        <f>Tabela13456789[[#This Row],[Planowana praca przewozowa]]+Tabela13456789[[#This Row],[Wzkm zlecone dodatkowo]]-Tabela13456789[[#This Row],[Wzkm niewykonane]]</f>
        <v>362.64</v>
      </c>
      <c r="F18" s="5"/>
      <c r="G18" s="5"/>
      <c r="H18" s="5">
        <f>Tabela13456789[[#This Row],[Planowana praca przewozowa]]*Tabela13456789[[#This Row],[Stawka za wzkm]]</f>
        <v>0</v>
      </c>
      <c r="I18" s="5">
        <f>Tabela13456789[[#This Row],[Kwota netto wynagrodzenia]]*0.08</f>
        <v>0</v>
      </c>
      <c r="J18" s="5">
        <f>Tabela13456789[[#This Row],[Kwota netto wynagrodzenia]]+Tabela13456789[[#This Row],[VAT 8%]]</f>
        <v>0</v>
      </c>
    </row>
    <row r="19" spans="1:10" s="6" customFormat="1" ht="18" customHeight="1" x14ac:dyDescent="0.3">
      <c r="A19" s="7">
        <v>45941</v>
      </c>
      <c r="B19" s="4">
        <v>103.32000000000001</v>
      </c>
      <c r="C19" s="4"/>
      <c r="D19" s="4"/>
      <c r="E19" s="4">
        <f>Tabela13456789[[#This Row],[Planowana praca przewozowa]]+Tabela13456789[[#This Row],[Wzkm zlecone dodatkowo]]-Tabela13456789[[#This Row],[Wzkm niewykonane]]</f>
        <v>103.32000000000001</v>
      </c>
      <c r="F19" s="5"/>
      <c r="G19" s="5"/>
      <c r="H19" s="5">
        <f>Tabela13456789[[#This Row],[Planowana praca przewozowa]]*Tabela13456789[[#This Row],[Stawka za wzkm]]</f>
        <v>0</v>
      </c>
      <c r="I19" s="5">
        <f>Tabela13456789[[#This Row],[Kwota netto wynagrodzenia]]*0.08</f>
        <v>0</v>
      </c>
      <c r="J19" s="5">
        <f>Tabela13456789[[#This Row],[Kwota netto wynagrodzenia]]+Tabela13456789[[#This Row],[VAT 8%]]</f>
        <v>0</v>
      </c>
    </row>
    <row r="20" spans="1:10" s="6" customFormat="1" ht="18" customHeight="1" x14ac:dyDescent="0.3">
      <c r="A20" s="7">
        <v>45942</v>
      </c>
      <c r="B20" s="4">
        <v>0</v>
      </c>
      <c r="C20" s="4"/>
      <c r="D20" s="4"/>
      <c r="E20" s="4">
        <f>Tabela13456789[[#This Row],[Planowana praca przewozowa]]+Tabela13456789[[#This Row],[Wzkm zlecone dodatkowo]]-Tabela13456789[[#This Row],[Wzkm niewykonane]]</f>
        <v>0</v>
      </c>
      <c r="F20" s="5"/>
      <c r="G20" s="5"/>
      <c r="H20" s="5">
        <f>Tabela13456789[[#This Row],[Planowana praca przewozowa]]*Tabela13456789[[#This Row],[Stawka za wzkm]]</f>
        <v>0</v>
      </c>
      <c r="I20" s="5">
        <f>Tabela13456789[[#This Row],[Kwota netto wynagrodzenia]]*0.08</f>
        <v>0</v>
      </c>
      <c r="J20" s="5">
        <f>Tabela13456789[[#This Row],[Kwota netto wynagrodzenia]]+Tabela13456789[[#This Row],[VAT 8%]]</f>
        <v>0</v>
      </c>
    </row>
    <row r="21" spans="1:10" s="6" customFormat="1" ht="18" customHeight="1" x14ac:dyDescent="0.3">
      <c r="A21" s="7">
        <v>45943</v>
      </c>
      <c r="B21" s="4">
        <v>362.64</v>
      </c>
      <c r="C21" s="4"/>
      <c r="D21" s="4"/>
      <c r="E21" s="4">
        <f>Tabela13456789[[#This Row],[Planowana praca przewozowa]]+Tabela13456789[[#This Row],[Wzkm zlecone dodatkowo]]-Tabela13456789[[#This Row],[Wzkm niewykonane]]</f>
        <v>362.64</v>
      </c>
      <c r="F21" s="5"/>
      <c r="G21" s="5"/>
      <c r="H21" s="5">
        <f>Tabela13456789[[#This Row],[Planowana praca przewozowa]]*Tabela13456789[[#This Row],[Stawka za wzkm]]</f>
        <v>0</v>
      </c>
      <c r="I21" s="5">
        <f>Tabela13456789[[#This Row],[Kwota netto wynagrodzenia]]*0.08</f>
        <v>0</v>
      </c>
      <c r="J21" s="5">
        <f>Tabela13456789[[#This Row],[Kwota netto wynagrodzenia]]+Tabela13456789[[#This Row],[VAT 8%]]</f>
        <v>0</v>
      </c>
    </row>
    <row r="22" spans="1:10" s="6" customFormat="1" ht="18" customHeight="1" x14ac:dyDescent="0.3">
      <c r="A22" s="7">
        <v>45944</v>
      </c>
      <c r="B22" s="4">
        <v>362.64</v>
      </c>
      <c r="C22" s="4"/>
      <c r="D22" s="4"/>
      <c r="E22" s="4">
        <f>Tabela13456789[[#This Row],[Planowana praca przewozowa]]+Tabela13456789[[#This Row],[Wzkm zlecone dodatkowo]]-Tabela13456789[[#This Row],[Wzkm niewykonane]]</f>
        <v>362.64</v>
      </c>
      <c r="F22" s="5"/>
      <c r="G22" s="5"/>
      <c r="H22" s="5">
        <f>Tabela13456789[[#This Row],[Planowana praca przewozowa]]*Tabela13456789[[#This Row],[Stawka za wzkm]]</f>
        <v>0</v>
      </c>
      <c r="I22" s="5">
        <f>Tabela13456789[[#This Row],[Kwota netto wynagrodzenia]]*0.08</f>
        <v>0</v>
      </c>
      <c r="J22" s="5">
        <f>Tabela13456789[[#This Row],[Kwota netto wynagrodzenia]]+Tabela13456789[[#This Row],[VAT 8%]]</f>
        <v>0</v>
      </c>
    </row>
    <row r="23" spans="1:10" s="6" customFormat="1" ht="18" customHeight="1" x14ac:dyDescent="0.3">
      <c r="A23" s="7">
        <v>45945</v>
      </c>
      <c r="B23" s="4">
        <v>362.64</v>
      </c>
      <c r="C23" s="4"/>
      <c r="D23" s="4"/>
      <c r="E23" s="4">
        <f>Tabela13456789[[#This Row],[Planowana praca przewozowa]]+Tabela13456789[[#This Row],[Wzkm zlecone dodatkowo]]-Tabela13456789[[#This Row],[Wzkm niewykonane]]</f>
        <v>362.64</v>
      </c>
      <c r="F23" s="5"/>
      <c r="G23" s="5"/>
      <c r="H23" s="5">
        <f>Tabela13456789[[#This Row],[Planowana praca przewozowa]]*Tabela13456789[[#This Row],[Stawka za wzkm]]</f>
        <v>0</v>
      </c>
      <c r="I23" s="5">
        <f>Tabela13456789[[#This Row],[Kwota netto wynagrodzenia]]*0.08</f>
        <v>0</v>
      </c>
      <c r="J23" s="5">
        <f>Tabela13456789[[#This Row],[Kwota netto wynagrodzenia]]+Tabela13456789[[#This Row],[VAT 8%]]</f>
        <v>0</v>
      </c>
    </row>
    <row r="24" spans="1:10" s="6" customFormat="1" ht="18" customHeight="1" x14ac:dyDescent="0.3">
      <c r="A24" s="7">
        <v>45946</v>
      </c>
      <c r="B24" s="4">
        <v>362.64</v>
      </c>
      <c r="C24" s="4"/>
      <c r="D24" s="4"/>
      <c r="E24" s="4">
        <f>Tabela13456789[[#This Row],[Planowana praca przewozowa]]+Tabela13456789[[#This Row],[Wzkm zlecone dodatkowo]]-Tabela13456789[[#This Row],[Wzkm niewykonane]]</f>
        <v>362.64</v>
      </c>
      <c r="F24" s="5"/>
      <c r="G24" s="5"/>
      <c r="H24" s="5">
        <f>Tabela13456789[[#This Row],[Planowana praca przewozowa]]*Tabela13456789[[#This Row],[Stawka za wzkm]]</f>
        <v>0</v>
      </c>
      <c r="I24" s="5">
        <f>Tabela13456789[[#This Row],[Kwota netto wynagrodzenia]]*0.08</f>
        <v>0</v>
      </c>
      <c r="J24" s="5">
        <f>Tabela13456789[[#This Row],[Kwota netto wynagrodzenia]]+Tabela13456789[[#This Row],[VAT 8%]]</f>
        <v>0</v>
      </c>
    </row>
    <row r="25" spans="1:10" s="6" customFormat="1" ht="18" customHeight="1" x14ac:dyDescent="0.3">
      <c r="A25" s="7">
        <v>45947</v>
      </c>
      <c r="B25" s="4">
        <v>362.64</v>
      </c>
      <c r="C25" s="4"/>
      <c r="D25" s="4"/>
      <c r="E25" s="4">
        <f>Tabela13456789[[#This Row],[Planowana praca przewozowa]]+Tabela13456789[[#This Row],[Wzkm zlecone dodatkowo]]-Tabela13456789[[#This Row],[Wzkm niewykonane]]</f>
        <v>362.64</v>
      </c>
      <c r="F25" s="5"/>
      <c r="G25" s="5"/>
      <c r="H25" s="5">
        <f>Tabela13456789[[#This Row],[Planowana praca przewozowa]]*Tabela13456789[[#This Row],[Stawka za wzkm]]</f>
        <v>0</v>
      </c>
      <c r="I25" s="5">
        <f>Tabela13456789[[#This Row],[Kwota netto wynagrodzenia]]*0.08</f>
        <v>0</v>
      </c>
      <c r="J25" s="5">
        <f>Tabela13456789[[#This Row],[Kwota netto wynagrodzenia]]+Tabela13456789[[#This Row],[VAT 8%]]</f>
        <v>0</v>
      </c>
    </row>
    <row r="26" spans="1:10" s="6" customFormat="1" ht="18" customHeight="1" x14ac:dyDescent="0.3">
      <c r="A26" s="7">
        <v>45948</v>
      </c>
      <c r="B26" s="4">
        <v>103.32000000000001</v>
      </c>
      <c r="C26" s="4"/>
      <c r="D26" s="4"/>
      <c r="E26" s="4">
        <f>Tabela13456789[[#This Row],[Planowana praca przewozowa]]+Tabela13456789[[#This Row],[Wzkm zlecone dodatkowo]]-Tabela13456789[[#This Row],[Wzkm niewykonane]]</f>
        <v>103.32000000000001</v>
      </c>
      <c r="F26" s="5"/>
      <c r="G26" s="5"/>
      <c r="H26" s="5">
        <f>Tabela13456789[[#This Row],[Planowana praca przewozowa]]*Tabela13456789[[#This Row],[Stawka za wzkm]]</f>
        <v>0</v>
      </c>
      <c r="I26" s="5">
        <f>Tabela13456789[[#This Row],[Kwota netto wynagrodzenia]]*0.08</f>
        <v>0</v>
      </c>
      <c r="J26" s="5">
        <f>Tabela13456789[[#This Row],[Kwota netto wynagrodzenia]]+Tabela13456789[[#This Row],[VAT 8%]]</f>
        <v>0</v>
      </c>
    </row>
    <row r="27" spans="1:10" s="6" customFormat="1" ht="18" customHeight="1" x14ac:dyDescent="0.3">
      <c r="A27" s="7">
        <v>45949</v>
      </c>
      <c r="B27" s="4">
        <v>0</v>
      </c>
      <c r="C27" s="4"/>
      <c r="D27" s="4"/>
      <c r="E27" s="4">
        <f>Tabela13456789[[#This Row],[Planowana praca przewozowa]]+Tabela13456789[[#This Row],[Wzkm zlecone dodatkowo]]-Tabela13456789[[#This Row],[Wzkm niewykonane]]</f>
        <v>0</v>
      </c>
      <c r="F27" s="5"/>
      <c r="G27" s="5"/>
      <c r="H27" s="5">
        <f>Tabela13456789[[#This Row],[Planowana praca przewozowa]]*Tabela13456789[[#This Row],[Stawka za wzkm]]</f>
        <v>0</v>
      </c>
      <c r="I27" s="5">
        <f>Tabela13456789[[#This Row],[Kwota netto wynagrodzenia]]*0.08</f>
        <v>0</v>
      </c>
      <c r="J27" s="5">
        <f>Tabela13456789[[#This Row],[Kwota netto wynagrodzenia]]+Tabela13456789[[#This Row],[VAT 8%]]</f>
        <v>0</v>
      </c>
    </row>
    <row r="28" spans="1:10" s="6" customFormat="1" ht="18" customHeight="1" x14ac:dyDescent="0.3">
      <c r="A28" s="7">
        <v>45950</v>
      </c>
      <c r="B28" s="4">
        <v>362.64</v>
      </c>
      <c r="C28" s="4"/>
      <c r="D28" s="4"/>
      <c r="E28" s="4">
        <f>Tabela13456789[[#This Row],[Planowana praca przewozowa]]+Tabela13456789[[#This Row],[Wzkm zlecone dodatkowo]]-Tabela13456789[[#This Row],[Wzkm niewykonane]]</f>
        <v>362.64</v>
      </c>
      <c r="F28" s="5"/>
      <c r="G28" s="5"/>
      <c r="H28" s="5">
        <f>Tabela13456789[[#This Row],[Planowana praca przewozowa]]*Tabela13456789[[#This Row],[Stawka za wzkm]]</f>
        <v>0</v>
      </c>
      <c r="I28" s="5">
        <f>Tabela13456789[[#This Row],[Kwota netto wynagrodzenia]]*0.08</f>
        <v>0</v>
      </c>
      <c r="J28" s="5">
        <f>Tabela13456789[[#This Row],[Kwota netto wynagrodzenia]]+Tabela13456789[[#This Row],[VAT 8%]]</f>
        <v>0</v>
      </c>
    </row>
    <row r="29" spans="1:10" s="6" customFormat="1" ht="18" customHeight="1" x14ac:dyDescent="0.3">
      <c r="A29" s="7">
        <v>45951</v>
      </c>
      <c r="B29" s="4">
        <v>362.64</v>
      </c>
      <c r="C29" s="4"/>
      <c r="D29" s="4"/>
      <c r="E29" s="4">
        <f>Tabela13456789[[#This Row],[Planowana praca przewozowa]]+Tabela13456789[[#This Row],[Wzkm zlecone dodatkowo]]-Tabela13456789[[#This Row],[Wzkm niewykonane]]</f>
        <v>362.64</v>
      </c>
      <c r="F29" s="5"/>
      <c r="G29" s="5"/>
      <c r="H29" s="5">
        <f>Tabela13456789[[#This Row],[Planowana praca przewozowa]]*Tabela13456789[[#This Row],[Stawka za wzkm]]</f>
        <v>0</v>
      </c>
      <c r="I29" s="5">
        <f>Tabela13456789[[#This Row],[Kwota netto wynagrodzenia]]*0.08</f>
        <v>0</v>
      </c>
      <c r="J29" s="5">
        <f>Tabela13456789[[#This Row],[Kwota netto wynagrodzenia]]+Tabela13456789[[#This Row],[VAT 8%]]</f>
        <v>0</v>
      </c>
    </row>
    <row r="30" spans="1:10" s="6" customFormat="1" ht="18" customHeight="1" x14ac:dyDescent="0.3">
      <c r="A30" s="7">
        <v>45952</v>
      </c>
      <c r="B30" s="4">
        <v>362.64</v>
      </c>
      <c r="C30" s="4"/>
      <c r="D30" s="4"/>
      <c r="E30" s="4">
        <f>Tabela13456789[[#This Row],[Planowana praca przewozowa]]+Tabela13456789[[#This Row],[Wzkm zlecone dodatkowo]]-Tabela13456789[[#This Row],[Wzkm niewykonane]]</f>
        <v>362.64</v>
      </c>
      <c r="F30" s="5"/>
      <c r="G30" s="5"/>
      <c r="H30" s="5">
        <f>Tabela13456789[[#This Row],[Planowana praca przewozowa]]*Tabela13456789[[#This Row],[Stawka za wzkm]]</f>
        <v>0</v>
      </c>
      <c r="I30" s="5">
        <f>Tabela13456789[[#This Row],[Kwota netto wynagrodzenia]]*0.08</f>
        <v>0</v>
      </c>
      <c r="J30" s="5">
        <f>Tabela13456789[[#This Row],[Kwota netto wynagrodzenia]]+Tabela13456789[[#This Row],[VAT 8%]]</f>
        <v>0</v>
      </c>
    </row>
    <row r="31" spans="1:10" s="6" customFormat="1" ht="18" customHeight="1" x14ac:dyDescent="0.3">
      <c r="A31" s="7">
        <v>45953</v>
      </c>
      <c r="B31" s="4">
        <v>362.64</v>
      </c>
      <c r="C31" s="4"/>
      <c r="D31" s="4"/>
      <c r="E31" s="4">
        <f>Tabela13456789[[#This Row],[Planowana praca przewozowa]]+Tabela13456789[[#This Row],[Wzkm zlecone dodatkowo]]-Tabela13456789[[#This Row],[Wzkm niewykonane]]</f>
        <v>362.64</v>
      </c>
      <c r="F31" s="5"/>
      <c r="G31" s="5"/>
      <c r="H31" s="5">
        <f>Tabela13456789[[#This Row],[Planowana praca przewozowa]]*Tabela13456789[[#This Row],[Stawka za wzkm]]</f>
        <v>0</v>
      </c>
      <c r="I31" s="5">
        <f>Tabela13456789[[#This Row],[Kwota netto wynagrodzenia]]*0.08</f>
        <v>0</v>
      </c>
      <c r="J31" s="5">
        <f>Tabela13456789[[#This Row],[Kwota netto wynagrodzenia]]+Tabela13456789[[#This Row],[VAT 8%]]</f>
        <v>0</v>
      </c>
    </row>
    <row r="32" spans="1:10" s="6" customFormat="1" ht="18" customHeight="1" x14ac:dyDescent="0.3">
      <c r="A32" s="7">
        <v>45954</v>
      </c>
      <c r="B32" s="4">
        <v>362.64</v>
      </c>
      <c r="C32" s="4"/>
      <c r="D32" s="4"/>
      <c r="E32" s="4">
        <f>Tabela13456789[[#This Row],[Planowana praca przewozowa]]+Tabela13456789[[#This Row],[Wzkm zlecone dodatkowo]]-Tabela13456789[[#This Row],[Wzkm niewykonane]]</f>
        <v>362.64</v>
      </c>
      <c r="F32" s="5"/>
      <c r="G32" s="5"/>
      <c r="H32" s="5">
        <f>Tabela13456789[[#This Row],[Planowana praca przewozowa]]*Tabela13456789[[#This Row],[Stawka za wzkm]]</f>
        <v>0</v>
      </c>
      <c r="I32" s="5">
        <f>Tabela13456789[[#This Row],[Kwota netto wynagrodzenia]]*0.08</f>
        <v>0</v>
      </c>
      <c r="J32" s="5">
        <f>Tabela13456789[[#This Row],[Kwota netto wynagrodzenia]]+Tabela13456789[[#This Row],[VAT 8%]]</f>
        <v>0</v>
      </c>
    </row>
    <row r="33" spans="1:10" s="6" customFormat="1" ht="18" customHeight="1" x14ac:dyDescent="0.3">
      <c r="A33" s="7">
        <v>45955</v>
      </c>
      <c r="B33" s="4">
        <v>103.32000000000001</v>
      </c>
      <c r="C33" s="4"/>
      <c r="D33" s="4"/>
      <c r="E33" s="4">
        <f>Tabela13456789[[#This Row],[Planowana praca przewozowa]]+Tabela13456789[[#This Row],[Wzkm zlecone dodatkowo]]-Tabela13456789[[#This Row],[Wzkm niewykonane]]</f>
        <v>103.32000000000001</v>
      </c>
      <c r="F33" s="5"/>
      <c r="G33" s="5"/>
      <c r="H33" s="5">
        <f>Tabela13456789[[#This Row],[Planowana praca przewozowa]]*Tabela13456789[[#This Row],[Stawka za wzkm]]</f>
        <v>0</v>
      </c>
      <c r="I33" s="5">
        <f>Tabela13456789[[#This Row],[Kwota netto wynagrodzenia]]*0.08</f>
        <v>0</v>
      </c>
      <c r="J33" s="5">
        <f>Tabela13456789[[#This Row],[Kwota netto wynagrodzenia]]+Tabela13456789[[#This Row],[VAT 8%]]</f>
        <v>0</v>
      </c>
    </row>
    <row r="34" spans="1:10" s="6" customFormat="1" ht="18" customHeight="1" x14ac:dyDescent="0.3">
      <c r="A34" s="7">
        <v>45956</v>
      </c>
      <c r="B34" s="4">
        <v>0</v>
      </c>
      <c r="C34" s="4"/>
      <c r="D34" s="4"/>
      <c r="E34" s="4">
        <f>Tabela13456789[[#This Row],[Planowana praca przewozowa]]+Tabela13456789[[#This Row],[Wzkm zlecone dodatkowo]]-Tabela13456789[[#This Row],[Wzkm niewykonane]]</f>
        <v>0</v>
      </c>
      <c r="F34" s="5"/>
      <c r="G34" s="5"/>
      <c r="H34" s="5">
        <f>Tabela13456789[[#This Row],[Planowana praca przewozowa]]*Tabela13456789[[#This Row],[Stawka za wzkm]]</f>
        <v>0</v>
      </c>
      <c r="I34" s="5">
        <f>Tabela13456789[[#This Row],[Kwota netto wynagrodzenia]]*0.08</f>
        <v>0</v>
      </c>
      <c r="J34" s="5">
        <f>Tabela13456789[[#This Row],[Kwota netto wynagrodzenia]]+Tabela13456789[[#This Row],[VAT 8%]]</f>
        <v>0</v>
      </c>
    </row>
    <row r="35" spans="1:10" s="6" customFormat="1" ht="18" customHeight="1" x14ac:dyDescent="0.3">
      <c r="A35" s="7">
        <v>45957</v>
      </c>
      <c r="B35" s="4">
        <v>362.64</v>
      </c>
      <c r="C35" s="4"/>
      <c r="D35" s="4"/>
      <c r="E35" s="4">
        <f>Tabela13456789[[#This Row],[Planowana praca przewozowa]]+Tabela13456789[[#This Row],[Wzkm zlecone dodatkowo]]-Tabela13456789[[#This Row],[Wzkm niewykonane]]</f>
        <v>362.64</v>
      </c>
      <c r="F35" s="5"/>
      <c r="G35" s="5"/>
      <c r="H35" s="5">
        <f>Tabela13456789[[#This Row],[Planowana praca przewozowa]]*Tabela13456789[[#This Row],[Stawka za wzkm]]</f>
        <v>0</v>
      </c>
      <c r="I35" s="5">
        <f>Tabela13456789[[#This Row],[Kwota netto wynagrodzenia]]*0.08</f>
        <v>0</v>
      </c>
      <c r="J35" s="5">
        <f>Tabela13456789[[#This Row],[Kwota netto wynagrodzenia]]+Tabela13456789[[#This Row],[VAT 8%]]</f>
        <v>0</v>
      </c>
    </row>
    <row r="36" spans="1:10" s="6" customFormat="1" ht="18" customHeight="1" x14ac:dyDescent="0.3">
      <c r="A36" s="7">
        <v>45958</v>
      </c>
      <c r="B36" s="4">
        <v>362.64</v>
      </c>
      <c r="C36" s="4"/>
      <c r="D36" s="4"/>
      <c r="E36" s="4">
        <f>Tabela13456789[[#This Row],[Planowana praca przewozowa]]+Tabela13456789[[#This Row],[Wzkm zlecone dodatkowo]]-Tabela13456789[[#This Row],[Wzkm niewykonane]]</f>
        <v>362.64</v>
      </c>
      <c r="F36" s="5"/>
      <c r="G36" s="5"/>
      <c r="H36" s="5">
        <f>Tabela13456789[[#This Row],[Planowana praca przewozowa]]*Tabela13456789[[#This Row],[Stawka za wzkm]]</f>
        <v>0</v>
      </c>
      <c r="I36" s="5">
        <f>Tabela13456789[[#This Row],[Kwota netto wynagrodzenia]]*0.08</f>
        <v>0</v>
      </c>
      <c r="J36" s="5">
        <f>Tabela13456789[[#This Row],[Kwota netto wynagrodzenia]]+Tabela13456789[[#This Row],[VAT 8%]]</f>
        <v>0</v>
      </c>
    </row>
    <row r="37" spans="1:10" s="6" customFormat="1" ht="18" customHeight="1" x14ac:dyDescent="0.3">
      <c r="A37" s="7">
        <v>45959</v>
      </c>
      <c r="B37" s="4">
        <v>362.64</v>
      </c>
      <c r="C37" s="4"/>
      <c r="D37" s="4"/>
      <c r="E37" s="4">
        <f>Tabela13456789[[#This Row],[Planowana praca przewozowa]]+Tabela13456789[[#This Row],[Wzkm zlecone dodatkowo]]-Tabela13456789[[#This Row],[Wzkm niewykonane]]</f>
        <v>362.64</v>
      </c>
      <c r="F37" s="5"/>
      <c r="G37" s="5"/>
      <c r="H37" s="5">
        <f>Tabela13456789[[#This Row],[Planowana praca przewozowa]]*Tabela13456789[[#This Row],[Stawka za wzkm]]</f>
        <v>0</v>
      </c>
      <c r="I37" s="5">
        <f>Tabela13456789[[#This Row],[Kwota netto wynagrodzenia]]*0.08</f>
        <v>0</v>
      </c>
      <c r="J37" s="5">
        <f>Tabela13456789[[#This Row],[Kwota netto wynagrodzenia]]+Tabela13456789[[#This Row],[VAT 8%]]</f>
        <v>0</v>
      </c>
    </row>
    <row r="38" spans="1:10" s="6" customFormat="1" ht="18" customHeight="1" x14ac:dyDescent="0.3">
      <c r="A38" s="7">
        <v>45960</v>
      </c>
      <c r="B38" s="4">
        <v>362.64</v>
      </c>
      <c r="C38" s="4"/>
      <c r="D38" s="4"/>
      <c r="E38" s="4">
        <f>Tabela13456789[[#This Row],[Planowana praca przewozowa]]+Tabela13456789[[#This Row],[Wzkm zlecone dodatkowo]]-Tabela13456789[[#This Row],[Wzkm niewykonane]]</f>
        <v>362.64</v>
      </c>
      <c r="F38" s="5"/>
      <c r="G38" s="5"/>
      <c r="H38" s="5">
        <f>Tabela13456789[[#This Row],[Planowana praca przewozowa]]*Tabela13456789[[#This Row],[Stawka za wzkm]]</f>
        <v>0</v>
      </c>
      <c r="I38" s="5">
        <f>Tabela13456789[[#This Row],[Kwota netto wynagrodzenia]]*0.08</f>
        <v>0</v>
      </c>
      <c r="J38" s="5">
        <f>Tabela13456789[[#This Row],[Kwota netto wynagrodzenia]]+Tabela13456789[[#This Row],[VAT 8%]]</f>
        <v>0</v>
      </c>
    </row>
    <row r="39" spans="1:10" s="6" customFormat="1" ht="18" customHeight="1" x14ac:dyDescent="0.3">
      <c r="A39" s="7">
        <v>45961</v>
      </c>
      <c r="B39" s="4">
        <v>362.64</v>
      </c>
      <c r="C39" s="4"/>
      <c r="D39" s="4"/>
      <c r="E39" s="4">
        <f>Tabela13456789[[#This Row],[Planowana praca przewozowa]]+Tabela13456789[[#This Row],[Wzkm zlecone dodatkowo]]-Tabela13456789[[#This Row],[Wzkm niewykonane]]</f>
        <v>362.64</v>
      </c>
      <c r="F39" s="5"/>
      <c r="G39" s="5"/>
      <c r="H39" s="5">
        <f>Tabela13456789[[#This Row],[Planowana praca przewozowa]]*Tabela13456789[[#This Row],[Stawka za wzkm]]</f>
        <v>0</v>
      </c>
      <c r="I39" s="5">
        <f>Tabela13456789[[#This Row],[Kwota netto wynagrodzenia]]*0.08</f>
        <v>0</v>
      </c>
      <c r="J39" s="5">
        <f>Tabela13456789[[#This Row],[Kwota netto wynagrodzenia]]+Tabela13456789[[#This Row],[VAT 8%]]</f>
        <v>0</v>
      </c>
    </row>
    <row r="40" spans="1:10" s="6" customFormat="1" ht="30" customHeight="1" x14ac:dyDescent="0.3">
      <c r="A40" s="3" t="s">
        <v>15</v>
      </c>
      <c r="B40" s="12">
        <f>SUBTOTAL(109,Tabela13456789[Planowana praca przewozowa])</f>
        <v>8754.0000000000018</v>
      </c>
      <c r="C40" s="12">
        <f>SUBTOTAL(109,Tabela13456789[Wzkm zlecone dodatkowo])</f>
        <v>0</v>
      </c>
      <c r="D40" s="12">
        <f>SUBTOTAL(109,Tabela13456789[Wzkm niewykonane])</f>
        <v>0</v>
      </c>
      <c r="E40" s="12">
        <f>SUBTOTAL(109,Tabela13456789[Wzkm wykonane łącznie])</f>
        <v>8754.0000000000018</v>
      </c>
      <c r="F40" s="13"/>
      <c r="G40" s="13">
        <f>SUBTOTAL(109,Tabela13456789[Kary i potrącenia])</f>
        <v>0</v>
      </c>
      <c r="H40" s="13">
        <f>SUBTOTAL(109,Tabela13456789[Kwota netto wynagrodzenia])</f>
        <v>0</v>
      </c>
      <c r="I40" s="13">
        <f>SUBTOTAL(109,Tabela13456789[VAT 8%])</f>
        <v>0</v>
      </c>
      <c r="J40" s="13">
        <f>SUBTOTAL(109,Tabela13456789[Wynagrodzenie brutto])</f>
        <v>0</v>
      </c>
    </row>
  </sheetData>
  <mergeCells count="2">
    <mergeCell ref="H1:I4"/>
    <mergeCell ref="A6:J6"/>
  </mergeCells>
  <pageMargins left="0.19685039370078741" right="0.19685039370078741" top="0.39370078740157483" bottom="0.39370078740157483" header="0" footer="0"/>
  <pageSetup paperSize="9" scale="75" orientation="portrait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DC608-4624-44DA-A5B8-F1EA00A4D85E}">
  <sheetPr>
    <pageSetUpPr fitToPage="1"/>
  </sheetPr>
  <dimension ref="A1:K39"/>
  <sheetViews>
    <sheetView zoomScaleNormal="100" workbookViewId="0">
      <selection activeCell="D10" sqref="D10"/>
    </sheetView>
  </sheetViews>
  <sheetFormatPr defaultRowHeight="14.4" x14ac:dyDescent="0.3"/>
  <cols>
    <col min="1" max="1" width="11.77734375" style="8" customWidth="1"/>
    <col min="2" max="7" width="12.77734375" customWidth="1"/>
    <col min="8" max="8" width="15.77734375" customWidth="1"/>
    <col min="9" max="9" width="12.77734375" customWidth="1"/>
    <col min="10" max="10" width="15.77734375" customWidth="1"/>
  </cols>
  <sheetData>
    <row r="1" spans="1:11" ht="21.6" customHeight="1" x14ac:dyDescent="0.3">
      <c r="A1" s="9" t="s">
        <v>0</v>
      </c>
      <c r="B1" t="s">
        <v>3</v>
      </c>
      <c r="H1" s="15" t="s">
        <v>16</v>
      </c>
      <c r="I1" s="15"/>
    </row>
    <row r="2" spans="1:11" ht="21.6" customHeight="1" x14ac:dyDescent="0.3">
      <c r="A2" s="9" t="s">
        <v>1</v>
      </c>
      <c r="B2" t="s">
        <v>3</v>
      </c>
      <c r="H2" s="15"/>
      <c r="I2" s="15"/>
    </row>
    <row r="3" spans="1:11" ht="21.6" customHeight="1" x14ac:dyDescent="0.3">
      <c r="A3" s="9" t="s">
        <v>2</v>
      </c>
      <c r="B3" t="s">
        <v>4</v>
      </c>
      <c r="H3" s="15"/>
      <c r="I3" s="15"/>
    </row>
    <row r="4" spans="1:11" x14ac:dyDescent="0.3">
      <c r="H4" s="15"/>
      <c r="I4" s="15"/>
    </row>
    <row r="5" spans="1:11" ht="19.8" customHeight="1" x14ac:dyDescent="0.3">
      <c r="H5" s="10"/>
      <c r="I5" s="10"/>
    </row>
    <row r="6" spans="1:11" ht="53.4" customHeight="1" x14ac:dyDescent="0.3">
      <c r="A6" s="14" t="s">
        <v>21</v>
      </c>
      <c r="B6" s="14"/>
      <c r="C6" s="14"/>
      <c r="D6" s="14"/>
      <c r="E6" s="14"/>
      <c r="F6" s="14"/>
      <c r="G6" s="14"/>
      <c r="H6" s="14"/>
      <c r="I6" s="14"/>
      <c r="J6" s="14"/>
    </row>
    <row r="8" spans="1:11" ht="45.6" customHeight="1" x14ac:dyDescent="0.3">
      <c r="A8" s="2" t="s">
        <v>5</v>
      </c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" t="s">
        <v>12</v>
      </c>
      <c r="I8" s="2" t="s">
        <v>13</v>
      </c>
      <c r="J8" s="11" t="s">
        <v>14</v>
      </c>
      <c r="K8" s="1"/>
    </row>
    <row r="9" spans="1:11" s="6" customFormat="1" ht="18" customHeight="1" x14ac:dyDescent="0.3">
      <c r="A9" s="7">
        <v>45962</v>
      </c>
      <c r="B9" s="4">
        <v>145.19999999999999</v>
      </c>
      <c r="C9" s="4"/>
      <c r="D9" s="4"/>
      <c r="E9" s="4">
        <f>Tabela1345678910[[#This Row],[Planowana praca przewozowa]]+Tabela1345678910[[#This Row],[Wzkm zlecone dodatkowo]]-Tabela1345678910[[#This Row],[Wzkm niewykonane]]</f>
        <v>145.19999999999999</v>
      </c>
      <c r="F9" s="5"/>
      <c r="G9" s="5"/>
      <c r="H9" s="5">
        <f>Tabela1345678910[[#This Row],[Planowana praca przewozowa]]*Tabela1345678910[[#This Row],[Stawka za wzkm]]</f>
        <v>0</v>
      </c>
      <c r="I9" s="5">
        <f>Tabela1345678910[[#This Row],[Kwota netto wynagrodzenia]]*0.08</f>
        <v>0</v>
      </c>
      <c r="J9" s="5">
        <f>Tabela1345678910[[#This Row],[Kwota netto wynagrodzenia]]+Tabela1345678910[[#This Row],[VAT 8%]]</f>
        <v>0</v>
      </c>
    </row>
    <row r="10" spans="1:11" s="6" customFormat="1" ht="18" customHeight="1" x14ac:dyDescent="0.3">
      <c r="A10" s="7">
        <v>45963</v>
      </c>
      <c r="B10" s="4">
        <v>145.19999999999999</v>
      </c>
      <c r="C10" s="4"/>
      <c r="D10" s="4"/>
      <c r="E10" s="4">
        <f>Tabela1345678910[[#This Row],[Planowana praca przewozowa]]+Tabela1345678910[[#This Row],[Wzkm zlecone dodatkowo]]-Tabela1345678910[[#This Row],[Wzkm niewykonane]]</f>
        <v>145.19999999999999</v>
      </c>
      <c r="F10" s="5"/>
      <c r="G10" s="5"/>
      <c r="H10" s="5">
        <f>Tabela1345678910[[#This Row],[Planowana praca przewozowa]]*Tabela1345678910[[#This Row],[Stawka za wzkm]]</f>
        <v>0</v>
      </c>
      <c r="I10" s="5">
        <f>Tabela1345678910[[#This Row],[Kwota netto wynagrodzenia]]*0.08</f>
        <v>0</v>
      </c>
      <c r="J10" s="5">
        <f>Tabela1345678910[[#This Row],[Kwota netto wynagrodzenia]]+Tabela1345678910[[#This Row],[VAT 8%]]</f>
        <v>0</v>
      </c>
    </row>
    <row r="11" spans="1:11" s="6" customFormat="1" ht="18" customHeight="1" x14ac:dyDescent="0.3">
      <c r="A11" s="7">
        <v>45964</v>
      </c>
      <c r="B11" s="4">
        <v>362.64</v>
      </c>
      <c r="C11" s="4"/>
      <c r="D11" s="4"/>
      <c r="E11" s="4">
        <f>Tabela1345678910[[#This Row],[Planowana praca przewozowa]]+Tabela1345678910[[#This Row],[Wzkm zlecone dodatkowo]]-Tabela1345678910[[#This Row],[Wzkm niewykonane]]</f>
        <v>362.64</v>
      </c>
      <c r="F11" s="5"/>
      <c r="G11" s="5"/>
      <c r="H11" s="5">
        <f>Tabela1345678910[[#This Row],[Planowana praca przewozowa]]*Tabela1345678910[[#This Row],[Stawka za wzkm]]</f>
        <v>0</v>
      </c>
      <c r="I11" s="5">
        <f>Tabela1345678910[[#This Row],[Kwota netto wynagrodzenia]]*0.08</f>
        <v>0</v>
      </c>
      <c r="J11" s="5">
        <f>Tabela1345678910[[#This Row],[Kwota netto wynagrodzenia]]+Tabela1345678910[[#This Row],[VAT 8%]]</f>
        <v>0</v>
      </c>
    </row>
    <row r="12" spans="1:11" s="6" customFormat="1" ht="18" customHeight="1" x14ac:dyDescent="0.3">
      <c r="A12" s="7">
        <v>45965</v>
      </c>
      <c r="B12" s="4">
        <v>362.64</v>
      </c>
      <c r="C12" s="4"/>
      <c r="D12" s="4"/>
      <c r="E12" s="4">
        <f>Tabela1345678910[[#This Row],[Planowana praca przewozowa]]+Tabela1345678910[[#This Row],[Wzkm zlecone dodatkowo]]-Tabela1345678910[[#This Row],[Wzkm niewykonane]]</f>
        <v>362.64</v>
      </c>
      <c r="F12" s="5"/>
      <c r="G12" s="5"/>
      <c r="H12" s="5">
        <f>Tabela1345678910[[#This Row],[Planowana praca przewozowa]]*Tabela1345678910[[#This Row],[Stawka za wzkm]]</f>
        <v>0</v>
      </c>
      <c r="I12" s="5">
        <f>Tabela1345678910[[#This Row],[Kwota netto wynagrodzenia]]*0.08</f>
        <v>0</v>
      </c>
      <c r="J12" s="5">
        <f>Tabela1345678910[[#This Row],[Kwota netto wynagrodzenia]]+Tabela1345678910[[#This Row],[VAT 8%]]</f>
        <v>0</v>
      </c>
    </row>
    <row r="13" spans="1:11" s="6" customFormat="1" ht="18" customHeight="1" x14ac:dyDescent="0.3">
      <c r="A13" s="7">
        <v>45966</v>
      </c>
      <c r="B13" s="4">
        <v>362.64</v>
      </c>
      <c r="C13" s="4"/>
      <c r="D13" s="4"/>
      <c r="E13" s="4">
        <f>Tabela1345678910[[#This Row],[Planowana praca przewozowa]]+Tabela1345678910[[#This Row],[Wzkm zlecone dodatkowo]]-Tabela1345678910[[#This Row],[Wzkm niewykonane]]</f>
        <v>362.64</v>
      </c>
      <c r="F13" s="5"/>
      <c r="G13" s="5"/>
      <c r="H13" s="5">
        <f>Tabela1345678910[[#This Row],[Planowana praca przewozowa]]*Tabela1345678910[[#This Row],[Stawka za wzkm]]</f>
        <v>0</v>
      </c>
      <c r="I13" s="5">
        <f>Tabela1345678910[[#This Row],[Kwota netto wynagrodzenia]]*0.08</f>
        <v>0</v>
      </c>
      <c r="J13" s="5">
        <f>Tabela1345678910[[#This Row],[Kwota netto wynagrodzenia]]+Tabela1345678910[[#This Row],[VAT 8%]]</f>
        <v>0</v>
      </c>
    </row>
    <row r="14" spans="1:11" s="6" customFormat="1" ht="18" customHeight="1" x14ac:dyDescent="0.3">
      <c r="A14" s="7">
        <v>45967</v>
      </c>
      <c r="B14" s="4">
        <v>362.64</v>
      </c>
      <c r="C14" s="4"/>
      <c r="D14" s="4"/>
      <c r="E14" s="4">
        <f>Tabela1345678910[[#This Row],[Planowana praca przewozowa]]+Tabela1345678910[[#This Row],[Wzkm zlecone dodatkowo]]-Tabela1345678910[[#This Row],[Wzkm niewykonane]]</f>
        <v>362.64</v>
      </c>
      <c r="F14" s="5"/>
      <c r="G14" s="5"/>
      <c r="H14" s="5">
        <f>Tabela1345678910[[#This Row],[Planowana praca przewozowa]]*Tabela1345678910[[#This Row],[Stawka za wzkm]]</f>
        <v>0</v>
      </c>
      <c r="I14" s="5">
        <f>Tabela1345678910[[#This Row],[Kwota netto wynagrodzenia]]*0.08</f>
        <v>0</v>
      </c>
      <c r="J14" s="5">
        <f>Tabela1345678910[[#This Row],[Kwota netto wynagrodzenia]]+Tabela1345678910[[#This Row],[VAT 8%]]</f>
        <v>0</v>
      </c>
    </row>
    <row r="15" spans="1:11" s="6" customFormat="1" ht="18" customHeight="1" x14ac:dyDescent="0.3">
      <c r="A15" s="7">
        <v>45968</v>
      </c>
      <c r="B15" s="4">
        <v>362.64</v>
      </c>
      <c r="C15" s="4"/>
      <c r="D15" s="4"/>
      <c r="E15" s="4">
        <f>Tabela1345678910[[#This Row],[Planowana praca przewozowa]]+Tabela1345678910[[#This Row],[Wzkm zlecone dodatkowo]]-Tabela1345678910[[#This Row],[Wzkm niewykonane]]</f>
        <v>362.64</v>
      </c>
      <c r="F15" s="5"/>
      <c r="G15" s="5"/>
      <c r="H15" s="5">
        <f>Tabela1345678910[[#This Row],[Planowana praca przewozowa]]*Tabela1345678910[[#This Row],[Stawka za wzkm]]</f>
        <v>0</v>
      </c>
      <c r="I15" s="5">
        <f>Tabela1345678910[[#This Row],[Kwota netto wynagrodzenia]]*0.08</f>
        <v>0</v>
      </c>
      <c r="J15" s="5">
        <f>Tabela1345678910[[#This Row],[Kwota netto wynagrodzenia]]+Tabela1345678910[[#This Row],[VAT 8%]]</f>
        <v>0</v>
      </c>
    </row>
    <row r="16" spans="1:11" s="6" customFormat="1" ht="18" customHeight="1" x14ac:dyDescent="0.3">
      <c r="A16" s="7">
        <v>45969</v>
      </c>
      <c r="B16" s="4">
        <v>103.32000000000001</v>
      </c>
      <c r="C16" s="4"/>
      <c r="D16" s="4"/>
      <c r="E16" s="4">
        <f>Tabela1345678910[[#This Row],[Planowana praca przewozowa]]+Tabela1345678910[[#This Row],[Wzkm zlecone dodatkowo]]-Tabela1345678910[[#This Row],[Wzkm niewykonane]]</f>
        <v>103.32000000000001</v>
      </c>
      <c r="F16" s="5"/>
      <c r="G16" s="5"/>
      <c r="H16" s="5">
        <f>Tabela1345678910[[#This Row],[Planowana praca przewozowa]]*Tabela1345678910[[#This Row],[Stawka za wzkm]]</f>
        <v>0</v>
      </c>
      <c r="I16" s="5">
        <f>Tabela1345678910[[#This Row],[Kwota netto wynagrodzenia]]*0.08</f>
        <v>0</v>
      </c>
      <c r="J16" s="5">
        <f>Tabela1345678910[[#This Row],[Kwota netto wynagrodzenia]]+Tabela1345678910[[#This Row],[VAT 8%]]</f>
        <v>0</v>
      </c>
    </row>
    <row r="17" spans="1:10" s="6" customFormat="1" ht="18" customHeight="1" x14ac:dyDescent="0.3">
      <c r="A17" s="7">
        <v>45970</v>
      </c>
      <c r="B17" s="4">
        <v>0</v>
      </c>
      <c r="C17" s="4"/>
      <c r="D17" s="4"/>
      <c r="E17" s="4">
        <f>Tabela1345678910[[#This Row],[Planowana praca przewozowa]]+Tabela1345678910[[#This Row],[Wzkm zlecone dodatkowo]]-Tabela1345678910[[#This Row],[Wzkm niewykonane]]</f>
        <v>0</v>
      </c>
      <c r="F17" s="5"/>
      <c r="G17" s="5"/>
      <c r="H17" s="5">
        <f>Tabela1345678910[[#This Row],[Planowana praca przewozowa]]*Tabela1345678910[[#This Row],[Stawka za wzkm]]</f>
        <v>0</v>
      </c>
      <c r="I17" s="5">
        <f>Tabela1345678910[[#This Row],[Kwota netto wynagrodzenia]]*0.08</f>
        <v>0</v>
      </c>
      <c r="J17" s="5">
        <f>Tabela1345678910[[#This Row],[Kwota netto wynagrodzenia]]+Tabela1345678910[[#This Row],[VAT 8%]]</f>
        <v>0</v>
      </c>
    </row>
    <row r="18" spans="1:10" s="6" customFormat="1" ht="18" customHeight="1" x14ac:dyDescent="0.3">
      <c r="A18" s="7">
        <v>45971</v>
      </c>
      <c r="B18" s="4">
        <v>362.64</v>
      </c>
      <c r="C18" s="4"/>
      <c r="D18" s="4"/>
      <c r="E18" s="4">
        <f>Tabela1345678910[[#This Row],[Planowana praca przewozowa]]+Tabela1345678910[[#This Row],[Wzkm zlecone dodatkowo]]-Tabela1345678910[[#This Row],[Wzkm niewykonane]]</f>
        <v>362.64</v>
      </c>
      <c r="F18" s="5"/>
      <c r="G18" s="5"/>
      <c r="H18" s="5">
        <f>Tabela1345678910[[#This Row],[Planowana praca przewozowa]]*Tabela1345678910[[#This Row],[Stawka za wzkm]]</f>
        <v>0</v>
      </c>
      <c r="I18" s="5">
        <f>Tabela1345678910[[#This Row],[Kwota netto wynagrodzenia]]*0.08</f>
        <v>0</v>
      </c>
      <c r="J18" s="5">
        <f>Tabela1345678910[[#This Row],[Kwota netto wynagrodzenia]]+Tabela1345678910[[#This Row],[VAT 8%]]</f>
        <v>0</v>
      </c>
    </row>
    <row r="19" spans="1:10" s="6" customFormat="1" ht="18" customHeight="1" x14ac:dyDescent="0.3">
      <c r="A19" s="7">
        <v>45972</v>
      </c>
      <c r="B19" s="4">
        <v>0</v>
      </c>
      <c r="C19" s="4"/>
      <c r="D19" s="4"/>
      <c r="E19" s="4">
        <f>Tabela1345678910[[#This Row],[Planowana praca przewozowa]]+Tabela1345678910[[#This Row],[Wzkm zlecone dodatkowo]]-Tabela1345678910[[#This Row],[Wzkm niewykonane]]</f>
        <v>0</v>
      </c>
      <c r="F19" s="5"/>
      <c r="G19" s="5"/>
      <c r="H19" s="5">
        <f>Tabela1345678910[[#This Row],[Planowana praca przewozowa]]*Tabela1345678910[[#This Row],[Stawka za wzkm]]</f>
        <v>0</v>
      </c>
      <c r="I19" s="5">
        <f>Tabela1345678910[[#This Row],[Kwota netto wynagrodzenia]]*0.08</f>
        <v>0</v>
      </c>
      <c r="J19" s="5">
        <f>Tabela1345678910[[#This Row],[Kwota netto wynagrodzenia]]+Tabela1345678910[[#This Row],[VAT 8%]]</f>
        <v>0</v>
      </c>
    </row>
    <row r="20" spans="1:10" s="6" customFormat="1" ht="18" customHeight="1" x14ac:dyDescent="0.3">
      <c r="A20" s="7">
        <v>45973</v>
      </c>
      <c r="B20" s="4">
        <v>362.64</v>
      </c>
      <c r="C20" s="4"/>
      <c r="D20" s="4"/>
      <c r="E20" s="4">
        <f>Tabela1345678910[[#This Row],[Planowana praca przewozowa]]+Tabela1345678910[[#This Row],[Wzkm zlecone dodatkowo]]-Tabela1345678910[[#This Row],[Wzkm niewykonane]]</f>
        <v>362.64</v>
      </c>
      <c r="F20" s="5"/>
      <c r="G20" s="5"/>
      <c r="H20" s="5">
        <f>Tabela1345678910[[#This Row],[Planowana praca przewozowa]]*Tabela1345678910[[#This Row],[Stawka za wzkm]]</f>
        <v>0</v>
      </c>
      <c r="I20" s="5">
        <f>Tabela1345678910[[#This Row],[Kwota netto wynagrodzenia]]*0.08</f>
        <v>0</v>
      </c>
      <c r="J20" s="5">
        <f>Tabela1345678910[[#This Row],[Kwota netto wynagrodzenia]]+Tabela1345678910[[#This Row],[VAT 8%]]</f>
        <v>0</v>
      </c>
    </row>
    <row r="21" spans="1:10" s="6" customFormat="1" ht="18" customHeight="1" x14ac:dyDescent="0.3">
      <c r="A21" s="7">
        <v>45974</v>
      </c>
      <c r="B21" s="4">
        <v>362.64</v>
      </c>
      <c r="C21" s="4"/>
      <c r="D21" s="4"/>
      <c r="E21" s="4">
        <f>Tabela1345678910[[#This Row],[Planowana praca przewozowa]]+Tabela1345678910[[#This Row],[Wzkm zlecone dodatkowo]]-Tabela1345678910[[#This Row],[Wzkm niewykonane]]</f>
        <v>362.64</v>
      </c>
      <c r="F21" s="5"/>
      <c r="G21" s="5"/>
      <c r="H21" s="5">
        <f>Tabela1345678910[[#This Row],[Planowana praca przewozowa]]*Tabela1345678910[[#This Row],[Stawka za wzkm]]</f>
        <v>0</v>
      </c>
      <c r="I21" s="5">
        <f>Tabela1345678910[[#This Row],[Kwota netto wynagrodzenia]]*0.08</f>
        <v>0</v>
      </c>
      <c r="J21" s="5">
        <f>Tabela1345678910[[#This Row],[Kwota netto wynagrodzenia]]+Tabela1345678910[[#This Row],[VAT 8%]]</f>
        <v>0</v>
      </c>
    </row>
    <row r="22" spans="1:10" s="6" customFormat="1" ht="18" customHeight="1" x14ac:dyDescent="0.3">
      <c r="A22" s="7">
        <v>45975</v>
      </c>
      <c r="B22" s="4">
        <v>362.64</v>
      </c>
      <c r="C22" s="4"/>
      <c r="D22" s="4"/>
      <c r="E22" s="4">
        <f>Tabela1345678910[[#This Row],[Planowana praca przewozowa]]+Tabela1345678910[[#This Row],[Wzkm zlecone dodatkowo]]-Tabela1345678910[[#This Row],[Wzkm niewykonane]]</f>
        <v>362.64</v>
      </c>
      <c r="F22" s="5"/>
      <c r="G22" s="5"/>
      <c r="H22" s="5">
        <f>Tabela1345678910[[#This Row],[Planowana praca przewozowa]]*Tabela1345678910[[#This Row],[Stawka za wzkm]]</f>
        <v>0</v>
      </c>
      <c r="I22" s="5">
        <f>Tabela1345678910[[#This Row],[Kwota netto wynagrodzenia]]*0.08</f>
        <v>0</v>
      </c>
      <c r="J22" s="5">
        <f>Tabela1345678910[[#This Row],[Kwota netto wynagrodzenia]]+Tabela1345678910[[#This Row],[VAT 8%]]</f>
        <v>0</v>
      </c>
    </row>
    <row r="23" spans="1:10" s="6" customFormat="1" ht="18" customHeight="1" x14ac:dyDescent="0.3">
      <c r="A23" s="7">
        <v>45976</v>
      </c>
      <c r="B23" s="4">
        <v>103.32000000000001</v>
      </c>
      <c r="C23" s="4"/>
      <c r="D23" s="4"/>
      <c r="E23" s="4">
        <f>Tabela1345678910[[#This Row],[Planowana praca przewozowa]]+Tabela1345678910[[#This Row],[Wzkm zlecone dodatkowo]]-Tabela1345678910[[#This Row],[Wzkm niewykonane]]</f>
        <v>103.32000000000001</v>
      </c>
      <c r="F23" s="5"/>
      <c r="G23" s="5"/>
      <c r="H23" s="5">
        <f>Tabela1345678910[[#This Row],[Planowana praca przewozowa]]*Tabela1345678910[[#This Row],[Stawka za wzkm]]</f>
        <v>0</v>
      </c>
      <c r="I23" s="5">
        <f>Tabela1345678910[[#This Row],[Kwota netto wynagrodzenia]]*0.08</f>
        <v>0</v>
      </c>
      <c r="J23" s="5">
        <f>Tabela1345678910[[#This Row],[Kwota netto wynagrodzenia]]+Tabela1345678910[[#This Row],[VAT 8%]]</f>
        <v>0</v>
      </c>
    </row>
    <row r="24" spans="1:10" s="6" customFormat="1" ht="18" customHeight="1" x14ac:dyDescent="0.3">
      <c r="A24" s="7">
        <v>45977</v>
      </c>
      <c r="B24" s="4">
        <v>0</v>
      </c>
      <c r="C24" s="4"/>
      <c r="D24" s="4"/>
      <c r="E24" s="4">
        <f>Tabela1345678910[[#This Row],[Planowana praca przewozowa]]+Tabela1345678910[[#This Row],[Wzkm zlecone dodatkowo]]-Tabela1345678910[[#This Row],[Wzkm niewykonane]]</f>
        <v>0</v>
      </c>
      <c r="F24" s="5"/>
      <c r="G24" s="5"/>
      <c r="H24" s="5">
        <f>Tabela1345678910[[#This Row],[Planowana praca przewozowa]]*Tabela1345678910[[#This Row],[Stawka za wzkm]]</f>
        <v>0</v>
      </c>
      <c r="I24" s="5">
        <f>Tabela1345678910[[#This Row],[Kwota netto wynagrodzenia]]*0.08</f>
        <v>0</v>
      </c>
      <c r="J24" s="5">
        <f>Tabela1345678910[[#This Row],[Kwota netto wynagrodzenia]]+Tabela1345678910[[#This Row],[VAT 8%]]</f>
        <v>0</v>
      </c>
    </row>
    <row r="25" spans="1:10" s="6" customFormat="1" ht="18" customHeight="1" x14ac:dyDescent="0.3">
      <c r="A25" s="7">
        <v>45978</v>
      </c>
      <c r="B25" s="4">
        <v>362.64</v>
      </c>
      <c r="C25" s="4"/>
      <c r="D25" s="4"/>
      <c r="E25" s="4">
        <f>Tabela1345678910[[#This Row],[Planowana praca przewozowa]]+Tabela1345678910[[#This Row],[Wzkm zlecone dodatkowo]]-Tabela1345678910[[#This Row],[Wzkm niewykonane]]</f>
        <v>362.64</v>
      </c>
      <c r="F25" s="5"/>
      <c r="G25" s="5"/>
      <c r="H25" s="5">
        <f>Tabela1345678910[[#This Row],[Planowana praca przewozowa]]*Tabela1345678910[[#This Row],[Stawka za wzkm]]</f>
        <v>0</v>
      </c>
      <c r="I25" s="5">
        <f>Tabela1345678910[[#This Row],[Kwota netto wynagrodzenia]]*0.08</f>
        <v>0</v>
      </c>
      <c r="J25" s="5">
        <f>Tabela1345678910[[#This Row],[Kwota netto wynagrodzenia]]+Tabela1345678910[[#This Row],[VAT 8%]]</f>
        <v>0</v>
      </c>
    </row>
    <row r="26" spans="1:10" s="6" customFormat="1" ht="18" customHeight="1" x14ac:dyDescent="0.3">
      <c r="A26" s="7">
        <v>45979</v>
      </c>
      <c r="B26" s="4">
        <v>362.64</v>
      </c>
      <c r="C26" s="4"/>
      <c r="D26" s="4"/>
      <c r="E26" s="4">
        <f>Tabela1345678910[[#This Row],[Planowana praca przewozowa]]+Tabela1345678910[[#This Row],[Wzkm zlecone dodatkowo]]-Tabela1345678910[[#This Row],[Wzkm niewykonane]]</f>
        <v>362.64</v>
      </c>
      <c r="F26" s="5"/>
      <c r="G26" s="5"/>
      <c r="H26" s="5">
        <f>Tabela1345678910[[#This Row],[Planowana praca przewozowa]]*Tabela1345678910[[#This Row],[Stawka za wzkm]]</f>
        <v>0</v>
      </c>
      <c r="I26" s="5">
        <f>Tabela1345678910[[#This Row],[Kwota netto wynagrodzenia]]*0.08</f>
        <v>0</v>
      </c>
      <c r="J26" s="5">
        <f>Tabela1345678910[[#This Row],[Kwota netto wynagrodzenia]]+Tabela1345678910[[#This Row],[VAT 8%]]</f>
        <v>0</v>
      </c>
    </row>
    <row r="27" spans="1:10" s="6" customFormat="1" ht="18" customHeight="1" x14ac:dyDescent="0.3">
      <c r="A27" s="7">
        <v>45980</v>
      </c>
      <c r="B27" s="4">
        <v>362.64</v>
      </c>
      <c r="C27" s="4"/>
      <c r="D27" s="4"/>
      <c r="E27" s="4">
        <f>Tabela1345678910[[#This Row],[Planowana praca przewozowa]]+Tabela1345678910[[#This Row],[Wzkm zlecone dodatkowo]]-Tabela1345678910[[#This Row],[Wzkm niewykonane]]</f>
        <v>362.64</v>
      </c>
      <c r="F27" s="5"/>
      <c r="G27" s="5"/>
      <c r="H27" s="5">
        <f>Tabela1345678910[[#This Row],[Planowana praca przewozowa]]*Tabela1345678910[[#This Row],[Stawka za wzkm]]</f>
        <v>0</v>
      </c>
      <c r="I27" s="5">
        <f>Tabela1345678910[[#This Row],[Kwota netto wynagrodzenia]]*0.08</f>
        <v>0</v>
      </c>
      <c r="J27" s="5">
        <f>Tabela1345678910[[#This Row],[Kwota netto wynagrodzenia]]+Tabela1345678910[[#This Row],[VAT 8%]]</f>
        <v>0</v>
      </c>
    </row>
    <row r="28" spans="1:10" s="6" customFormat="1" ht="18" customHeight="1" x14ac:dyDescent="0.3">
      <c r="A28" s="7">
        <v>45981</v>
      </c>
      <c r="B28" s="4">
        <v>362.64</v>
      </c>
      <c r="C28" s="4"/>
      <c r="D28" s="4"/>
      <c r="E28" s="4">
        <f>Tabela1345678910[[#This Row],[Planowana praca przewozowa]]+Tabela1345678910[[#This Row],[Wzkm zlecone dodatkowo]]-Tabela1345678910[[#This Row],[Wzkm niewykonane]]</f>
        <v>362.64</v>
      </c>
      <c r="F28" s="5"/>
      <c r="G28" s="5"/>
      <c r="H28" s="5">
        <f>Tabela1345678910[[#This Row],[Planowana praca przewozowa]]*Tabela1345678910[[#This Row],[Stawka za wzkm]]</f>
        <v>0</v>
      </c>
      <c r="I28" s="5">
        <f>Tabela1345678910[[#This Row],[Kwota netto wynagrodzenia]]*0.08</f>
        <v>0</v>
      </c>
      <c r="J28" s="5">
        <f>Tabela1345678910[[#This Row],[Kwota netto wynagrodzenia]]+Tabela1345678910[[#This Row],[VAT 8%]]</f>
        <v>0</v>
      </c>
    </row>
    <row r="29" spans="1:10" s="6" customFormat="1" ht="18" customHeight="1" x14ac:dyDescent="0.3">
      <c r="A29" s="7">
        <v>45982</v>
      </c>
      <c r="B29" s="4">
        <v>362.64</v>
      </c>
      <c r="C29" s="4"/>
      <c r="D29" s="4"/>
      <c r="E29" s="4">
        <f>Tabela1345678910[[#This Row],[Planowana praca przewozowa]]+Tabela1345678910[[#This Row],[Wzkm zlecone dodatkowo]]-Tabela1345678910[[#This Row],[Wzkm niewykonane]]</f>
        <v>362.64</v>
      </c>
      <c r="F29" s="5"/>
      <c r="G29" s="5"/>
      <c r="H29" s="5">
        <f>Tabela1345678910[[#This Row],[Planowana praca przewozowa]]*Tabela1345678910[[#This Row],[Stawka za wzkm]]</f>
        <v>0</v>
      </c>
      <c r="I29" s="5">
        <f>Tabela1345678910[[#This Row],[Kwota netto wynagrodzenia]]*0.08</f>
        <v>0</v>
      </c>
      <c r="J29" s="5">
        <f>Tabela1345678910[[#This Row],[Kwota netto wynagrodzenia]]+Tabela1345678910[[#This Row],[VAT 8%]]</f>
        <v>0</v>
      </c>
    </row>
    <row r="30" spans="1:10" s="6" customFormat="1" ht="18" customHeight="1" x14ac:dyDescent="0.3">
      <c r="A30" s="7">
        <v>45983</v>
      </c>
      <c r="B30" s="4">
        <v>103.32000000000001</v>
      </c>
      <c r="C30" s="4"/>
      <c r="D30" s="4"/>
      <c r="E30" s="4">
        <f>Tabela1345678910[[#This Row],[Planowana praca przewozowa]]+Tabela1345678910[[#This Row],[Wzkm zlecone dodatkowo]]-Tabela1345678910[[#This Row],[Wzkm niewykonane]]</f>
        <v>103.32000000000001</v>
      </c>
      <c r="F30" s="5"/>
      <c r="G30" s="5"/>
      <c r="H30" s="5">
        <f>Tabela1345678910[[#This Row],[Planowana praca przewozowa]]*Tabela1345678910[[#This Row],[Stawka za wzkm]]</f>
        <v>0</v>
      </c>
      <c r="I30" s="5">
        <f>Tabela1345678910[[#This Row],[Kwota netto wynagrodzenia]]*0.08</f>
        <v>0</v>
      </c>
      <c r="J30" s="5">
        <f>Tabela1345678910[[#This Row],[Kwota netto wynagrodzenia]]+Tabela1345678910[[#This Row],[VAT 8%]]</f>
        <v>0</v>
      </c>
    </row>
    <row r="31" spans="1:10" s="6" customFormat="1" ht="18" customHeight="1" x14ac:dyDescent="0.3">
      <c r="A31" s="7">
        <v>45984</v>
      </c>
      <c r="B31" s="4">
        <v>0</v>
      </c>
      <c r="C31" s="4"/>
      <c r="D31" s="4"/>
      <c r="E31" s="4">
        <f>Tabela1345678910[[#This Row],[Planowana praca przewozowa]]+Tabela1345678910[[#This Row],[Wzkm zlecone dodatkowo]]-Tabela1345678910[[#This Row],[Wzkm niewykonane]]</f>
        <v>0</v>
      </c>
      <c r="F31" s="5"/>
      <c r="G31" s="5"/>
      <c r="H31" s="5">
        <f>Tabela1345678910[[#This Row],[Planowana praca przewozowa]]*Tabela1345678910[[#This Row],[Stawka za wzkm]]</f>
        <v>0</v>
      </c>
      <c r="I31" s="5">
        <f>Tabela1345678910[[#This Row],[Kwota netto wynagrodzenia]]*0.08</f>
        <v>0</v>
      </c>
      <c r="J31" s="5">
        <f>Tabela1345678910[[#This Row],[Kwota netto wynagrodzenia]]+Tabela1345678910[[#This Row],[VAT 8%]]</f>
        <v>0</v>
      </c>
    </row>
    <row r="32" spans="1:10" s="6" customFormat="1" ht="18" customHeight="1" x14ac:dyDescent="0.3">
      <c r="A32" s="7">
        <v>45985</v>
      </c>
      <c r="B32" s="4">
        <v>362.64</v>
      </c>
      <c r="C32" s="4"/>
      <c r="D32" s="4"/>
      <c r="E32" s="4">
        <f>Tabela1345678910[[#This Row],[Planowana praca przewozowa]]+Tabela1345678910[[#This Row],[Wzkm zlecone dodatkowo]]-Tabela1345678910[[#This Row],[Wzkm niewykonane]]</f>
        <v>362.64</v>
      </c>
      <c r="F32" s="5"/>
      <c r="G32" s="5"/>
      <c r="H32" s="5">
        <f>Tabela1345678910[[#This Row],[Planowana praca przewozowa]]*Tabela1345678910[[#This Row],[Stawka za wzkm]]</f>
        <v>0</v>
      </c>
      <c r="I32" s="5">
        <f>Tabela1345678910[[#This Row],[Kwota netto wynagrodzenia]]*0.08</f>
        <v>0</v>
      </c>
      <c r="J32" s="5">
        <f>Tabela1345678910[[#This Row],[Kwota netto wynagrodzenia]]+Tabela1345678910[[#This Row],[VAT 8%]]</f>
        <v>0</v>
      </c>
    </row>
    <row r="33" spans="1:10" s="6" customFormat="1" ht="18" customHeight="1" x14ac:dyDescent="0.3">
      <c r="A33" s="7">
        <v>45986</v>
      </c>
      <c r="B33" s="4">
        <v>362.64</v>
      </c>
      <c r="C33" s="4"/>
      <c r="D33" s="4"/>
      <c r="E33" s="4">
        <f>Tabela1345678910[[#This Row],[Planowana praca przewozowa]]+Tabela1345678910[[#This Row],[Wzkm zlecone dodatkowo]]-Tabela1345678910[[#This Row],[Wzkm niewykonane]]</f>
        <v>362.64</v>
      </c>
      <c r="F33" s="5"/>
      <c r="G33" s="5"/>
      <c r="H33" s="5">
        <f>Tabela1345678910[[#This Row],[Planowana praca przewozowa]]*Tabela1345678910[[#This Row],[Stawka za wzkm]]</f>
        <v>0</v>
      </c>
      <c r="I33" s="5">
        <f>Tabela1345678910[[#This Row],[Kwota netto wynagrodzenia]]*0.08</f>
        <v>0</v>
      </c>
      <c r="J33" s="5">
        <f>Tabela1345678910[[#This Row],[Kwota netto wynagrodzenia]]+Tabela1345678910[[#This Row],[VAT 8%]]</f>
        <v>0</v>
      </c>
    </row>
    <row r="34" spans="1:10" s="6" customFormat="1" ht="18" customHeight="1" x14ac:dyDescent="0.3">
      <c r="A34" s="7">
        <v>45987</v>
      </c>
      <c r="B34" s="4">
        <v>362.64</v>
      </c>
      <c r="C34" s="4"/>
      <c r="D34" s="4"/>
      <c r="E34" s="4">
        <f>Tabela1345678910[[#This Row],[Planowana praca przewozowa]]+Tabela1345678910[[#This Row],[Wzkm zlecone dodatkowo]]-Tabela1345678910[[#This Row],[Wzkm niewykonane]]</f>
        <v>362.64</v>
      </c>
      <c r="F34" s="5"/>
      <c r="G34" s="5"/>
      <c r="H34" s="5">
        <f>Tabela1345678910[[#This Row],[Planowana praca przewozowa]]*Tabela1345678910[[#This Row],[Stawka za wzkm]]</f>
        <v>0</v>
      </c>
      <c r="I34" s="5">
        <f>Tabela1345678910[[#This Row],[Kwota netto wynagrodzenia]]*0.08</f>
        <v>0</v>
      </c>
      <c r="J34" s="5">
        <f>Tabela1345678910[[#This Row],[Kwota netto wynagrodzenia]]+Tabela1345678910[[#This Row],[VAT 8%]]</f>
        <v>0</v>
      </c>
    </row>
    <row r="35" spans="1:10" s="6" customFormat="1" ht="18" customHeight="1" x14ac:dyDescent="0.3">
      <c r="A35" s="7">
        <v>45988</v>
      </c>
      <c r="B35" s="4">
        <v>362.64</v>
      </c>
      <c r="C35" s="4"/>
      <c r="D35" s="4"/>
      <c r="E35" s="4">
        <f>Tabela1345678910[[#This Row],[Planowana praca przewozowa]]+Tabela1345678910[[#This Row],[Wzkm zlecone dodatkowo]]-Tabela1345678910[[#This Row],[Wzkm niewykonane]]</f>
        <v>362.64</v>
      </c>
      <c r="F35" s="5"/>
      <c r="G35" s="5"/>
      <c r="H35" s="5">
        <f>Tabela1345678910[[#This Row],[Planowana praca przewozowa]]*Tabela1345678910[[#This Row],[Stawka za wzkm]]</f>
        <v>0</v>
      </c>
      <c r="I35" s="5">
        <f>Tabela1345678910[[#This Row],[Kwota netto wynagrodzenia]]*0.08</f>
        <v>0</v>
      </c>
      <c r="J35" s="5">
        <f>Tabela1345678910[[#This Row],[Kwota netto wynagrodzenia]]+Tabela1345678910[[#This Row],[VAT 8%]]</f>
        <v>0</v>
      </c>
    </row>
    <row r="36" spans="1:10" s="6" customFormat="1" ht="18" customHeight="1" x14ac:dyDescent="0.3">
      <c r="A36" s="7">
        <v>45989</v>
      </c>
      <c r="B36" s="4">
        <v>362.64</v>
      </c>
      <c r="C36" s="4"/>
      <c r="D36" s="4"/>
      <c r="E36" s="4">
        <f>Tabela1345678910[[#This Row],[Planowana praca przewozowa]]+Tabela1345678910[[#This Row],[Wzkm zlecone dodatkowo]]-Tabela1345678910[[#This Row],[Wzkm niewykonane]]</f>
        <v>362.64</v>
      </c>
      <c r="F36" s="5"/>
      <c r="G36" s="5"/>
      <c r="H36" s="5">
        <f>Tabela1345678910[[#This Row],[Planowana praca przewozowa]]*Tabela1345678910[[#This Row],[Stawka za wzkm]]</f>
        <v>0</v>
      </c>
      <c r="I36" s="5">
        <f>Tabela1345678910[[#This Row],[Kwota netto wynagrodzenia]]*0.08</f>
        <v>0</v>
      </c>
      <c r="J36" s="5">
        <f>Tabela1345678910[[#This Row],[Kwota netto wynagrodzenia]]+Tabela1345678910[[#This Row],[VAT 8%]]</f>
        <v>0</v>
      </c>
    </row>
    <row r="37" spans="1:10" s="6" customFormat="1" ht="18" customHeight="1" x14ac:dyDescent="0.3">
      <c r="A37" s="7">
        <v>45990</v>
      </c>
      <c r="B37" s="4">
        <v>103.32000000000001</v>
      </c>
      <c r="C37" s="4"/>
      <c r="D37" s="4"/>
      <c r="E37" s="4">
        <f>Tabela1345678910[[#This Row],[Planowana praca przewozowa]]+Tabela1345678910[[#This Row],[Wzkm zlecone dodatkowo]]-Tabela1345678910[[#This Row],[Wzkm niewykonane]]</f>
        <v>103.32000000000001</v>
      </c>
      <c r="F37" s="5"/>
      <c r="G37" s="5"/>
      <c r="H37" s="5">
        <f>Tabela1345678910[[#This Row],[Planowana praca przewozowa]]*Tabela1345678910[[#This Row],[Stawka za wzkm]]</f>
        <v>0</v>
      </c>
      <c r="I37" s="5">
        <f>Tabela1345678910[[#This Row],[Kwota netto wynagrodzenia]]*0.08</f>
        <v>0</v>
      </c>
      <c r="J37" s="5">
        <f>Tabela1345678910[[#This Row],[Kwota netto wynagrodzenia]]+Tabela1345678910[[#This Row],[VAT 8%]]</f>
        <v>0</v>
      </c>
    </row>
    <row r="38" spans="1:10" s="6" customFormat="1" ht="18" customHeight="1" x14ac:dyDescent="0.3">
      <c r="A38" s="7">
        <v>45991</v>
      </c>
      <c r="B38" s="4">
        <v>0</v>
      </c>
      <c r="C38" s="4"/>
      <c r="D38" s="4"/>
      <c r="E38" s="4">
        <f>Tabela1345678910[[#This Row],[Planowana praca przewozowa]]+Tabela1345678910[[#This Row],[Wzkm zlecone dodatkowo]]-Tabela1345678910[[#This Row],[Wzkm niewykonane]]</f>
        <v>0</v>
      </c>
      <c r="F38" s="5"/>
      <c r="G38" s="5"/>
      <c r="H38" s="5">
        <f>Tabela1345678910[[#This Row],[Planowana praca przewozowa]]*Tabela1345678910[[#This Row],[Stawka za wzkm]]</f>
        <v>0</v>
      </c>
      <c r="I38" s="5">
        <f>Tabela1345678910[[#This Row],[Kwota netto wynagrodzenia]]*0.08</f>
        <v>0</v>
      </c>
      <c r="J38" s="5">
        <f>Tabela1345678910[[#This Row],[Kwota netto wynagrodzenia]]+Tabela1345678910[[#This Row],[VAT 8%]]</f>
        <v>0</v>
      </c>
    </row>
    <row r="39" spans="1:10" s="6" customFormat="1" ht="30" customHeight="1" x14ac:dyDescent="0.3">
      <c r="A39" s="3" t="s">
        <v>15</v>
      </c>
      <c r="B39" s="12">
        <f>SUBTOTAL(109,Tabela1345678910[Planowana praca przewozowa])</f>
        <v>7593.840000000002</v>
      </c>
      <c r="C39" s="12">
        <f>SUBTOTAL(109,Tabela1345678910[Wzkm zlecone dodatkowo])</f>
        <v>0</v>
      </c>
      <c r="D39" s="12">
        <f>SUBTOTAL(109,Tabela1345678910[Wzkm niewykonane])</f>
        <v>0</v>
      </c>
      <c r="E39" s="12">
        <f>SUBTOTAL(109,Tabela1345678910[Wzkm wykonane łącznie])</f>
        <v>7593.840000000002</v>
      </c>
      <c r="F39" s="13"/>
      <c r="G39" s="13">
        <f>SUBTOTAL(109,Tabela1345678910[Kary i potrącenia])</f>
        <v>0</v>
      </c>
      <c r="H39" s="13">
        <f>SUBTOTAL(109,Tabela1345678910[Kwota netto wynagrodzenia])</f>
        <v>0</v>
      </c>
      <c r="I39" s="13">
        <f>SUBTOTAL(109,Tabela1345678910[VAT 8%])</f>
        <v>0</v>
      </c>
      <c r="J39" s="13">
        <f>SUBTOTAL(109,Tabela1345678910[Wynagrodzenie brutto])</f>
        <v>0</v>
      </c>
    </row>
  </sheetData>
  <mergeCells count="2">
    <mergeCell ref="H1:I4"/>
    <mergeCell ref="A6:J6"/>
  </mergeCells>
  <pageMargins left="0.19685039370078741" right="0.19685039370078741" top="0.39370078740157483" bottom="0.39370078740157483" header="0" footer="0"/>
  <pageSetup paperSize="9" scale="7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03.2025</vt:lpstr>
      <vt:lpstr>04.2025</vt:lpstr>
      <vt:lpstr>05.2025</vt:lpstr>
      <vt:lpstr>06.2025</vt:lpstr>
      <vt:lpstr>07.2025</vt:lpstr>
      <vt:lpstr>08.2025</vt:lpstr>
      <vt:lpstr>09.2025</vt:lpstr>
      <vt:lpstr>10.2025</vt:lpstr>
      <vt:lpstr>11.2025</vt:lpstr>
      <vt:lpstr>12.2025</vt:lpstr>
      <vt:lpstr>01.2026</vt:lpstr>
      <vt:lpstr>02.2026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Janoska</dc:creator>
  <cp:lastModifiedBy>Piotr Rauchut</cp:lastModifiedBy>
  <cp:lastPrinted>2023-07-19T09:40:29Z</cp:lastPrinted>
  <dcterms:created xsi:type="dcterms:W3CDTF">2023-07-19T09:24:22Z</dcterms:created>
  <dcterms:modified xsi:type="dcterms:W3CDTF">2025-02-04T07:46:15Z</dcterms:modified>
</cp:coreProperties>
</file>