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PRYWATNE GJ\CIECHOCINEK\Komunikacja Miejska Ciechocinek\"/>
    </mc:Choice>
  </mc:AlternateContent>
  <xr:revisionPtr revIDLastSave="0" documentId="13_ncr:1_{B075C989-F8D9-4FCD-B697-3CA38E681CBF}" xr6:coauthVersionLast="47" xr6:coauthVersionMax="47" xr10:uidLastSave="{00000000-0000-0000-0000-000000000000}"/>
  <bookViews>
    <workbookView xWindow="-120" yWindow="-120" windowWidth="29040" windowHeight="15720" xr2:uid="{38024FDD-0532-4F8E-BE78-BB090DE5576A}"/>
  </bookViews>
  <sheets>
    <sheet name="ANALIZA" sheetId="4" r:id="rId1"/>
    <sheet name="2023" sheetId="6" r:id="rId2"/>
    <sheet name="Linia 1 Robocze szk." sheetId="1" r:id="rId3"/>
    <sheet name="Linia 2 Robocze szk." sheetId="2" r:id="rId4"/>
    <sheet name="Linia 1 Soboty zima" sheetId="3" r:id="rId5"/>
  </sheets>
  <definedNames>
    <definedName name="_xlnm._FilterDatabase" localSheetId="1" hidden="1">'2023'!$A$1:$G$123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6" l="1"/>
  <c r="J14" i="6"/>
  <c r="J6" i="6"/>
  <c r="J13" i="6" s="1"/>
  <c r="J7" i="6"/>
  <c r="J5" i="6"/>
  <c r="J8" i="6" s="1"/>
  <c r="J4" i="6"/>
  <c r="G124" i="6"/>
  <c r="F124" i="6"/>
  <c r="E124" i="6"/>
  <c r="D124" i="6"/>
  <c r="C124" i="6"/>
  <c r="G120" i="6"/>
  <c r="G121" i="6"/>
  <c r="G119" i="6"/>
  <c r="S21" i="4"/>
  <c r="R21" i="4"/>
  <c r="G122" i="6"/>
  <c r="F122" i="6"/>
  <c r="G115" i="6"/>
  <c r="F115" i="6"/>
  <c r="G108" i="6"/>
  <c r="F108" i="6"/>
  <c r="G101" i="6"/>
  <c r="F101" i="6"/>
  <c r="G94" i="6"/>
  <c r="F94" i="6"/>
  <c r="G87" i="6"/>
  <c r="F87" i="6"/>
  <c r="G80" i="6"/>
  <c r="F80" i="6"/>
  <c r="G66" i="6"/>
  <c r="F66" i="6"/>
  <c r="G59" i="6"/>
  <c r="F59" i="6"/>
  <c r="G52" i="6"/>
  <c r="F52" i="6"/>
  <c r="G45" i="6"/>
  <c r="F45" i="6"/>
  <c r="G38" i="6"/>
  <c r="F38" i="6"/>
  <c r="G31" i="6"/>
  <c r="F31" i="6"/>
  <c r="G24" i="6"/>
  <c r="F24" i="6"/>
  <c r="G17" i="6"/>
  <c r="F17" i="6"/>
  <c r="G10" i="6"/>
  <c r="F10" i="6"/>
  <c r="G114" i="6"/>
  <c r="G113" i="6"/>
  <c r="G112" i="6"/>
  <c r="G111" i="6"/>
  <c r="G110" i="6"/>
  <c r="G107" i="6"/>
  <c r="G106" i="6"/>
  <c r="G105" i="6"/>
  <c r="G104" i="6"/>
  <c r="G103" i="6"/>
  <c r="G100" i="6"/>
  <c r="G99" i="6"/>
  <c r="G98" i="6"/>
  <c r="G97" i="6"/>
  <c r="G96" i="6"/>
  <c r="G93" i="6"/>
  <c r="G92" i="6"/>
  <c r="G91" i="6"/>
  <c r="G90" i="6"/>
  <c r="G89" i="6"/>
  <c r="G86" i="6"/>
  <c r="G85" i="6"/>
  <c r="G84" i="6"/>
  <c r="G83" i="6"/>
  <c r="G82" i="6"/>
  <c r="G79" i="6"/>
  <c r="G78" i="6"/>
  <c r="G77" i="6"/>
  <c r="G76" i="6"/>
  <c r="G75" i="6"/>
  <c r="G72" i="6"/>
  <c r="G71" i="6"/>
  <c r="G70" i="6"/>
  <c r="G69" i="6"/>
  <c r="G68" i="6"/>
  <c r="G65" i="6"/>
  <c r="G64" i="6"/>
  <c r="G62" i="6"/>
  <c r="G61" i="6"/>
  <c r="G58" i="6"/>
  <c r="G57" i="6"/>
  <c r="G56" i="6"/>
  <c r="G55" i="6"/>
  <c r="G54" i="6"/>
  <c r="G51" i="6"/>
  <c r="G50" i="6"/>
  <c r="G49" i="6"/>
  <c r="G48" i="6"/>
  <c r="G47" i="6"/>
  <c r="G44" i="6"/>
  <c r="G43" i="6"/>
  <c r="G42" i="6"/>
  <c r="G41" i="6"/>
  <c r="G40" i="6"/>
  <c r="G37" i="6"/>
  <c r="G36" i="6"/>
  <c r="G35" i="6"/>
  <c r="G34" i="6"/>
  <c r="G33" i="6"/>
  <c r="G30" i="6"/>
  <c r="G29" i="6"/>
  <c r="G28" i="6"/>
  <c r="G27" i="6"/>
  <c r="G26" i="6"/>
  <c r="G23" i="6"/>
  <c r="G22" i="6"/>
  <c r="G21" i="6"/>
  <c r="G20" i="6"/>
  <c r="G19" i="6"/>
  <c r="G16" i="6"/>
  <c r="G15" i="6"/>
  <c r="G14" i="6"/>
  <c r="G13" i="6"/>
  <c r="G12" i="6"/>
  <c r="G9" i="6"/>
  <c r="G8" i="6"/>
  <c r="G7" i="6"/>
  <c r="G6" i="6"/>
  <c r="G5" i="6"/>
  <c r="F114" i="6"/>
  <c r="F113" i="6"/>
  <c r="F112" i="6"/>
  <c r="F111" i="6"/>
  <c r="F110" i="6"/>
  <c r="F107" i="6"/>
  <c r="F106" i="6"/>
  <c r="F105" i="6"/>
  <c r="F104" i="6"/>
  <c r="F103" i="6"/>
  <c r="F100" i="6"/>
  <c r="F99" i="6"/>
  <c r="F98" i="6"/>
  <c r="F97" i="6"/>
  <c r="F96" i="6"/>
  <c r="F93" i="6"/>
  <c r="F92" i="6"/>
  <c r="F91" i="6"/>
  <c r="F90" i="6"/>
  <c r="F89" i="6"/>
  <c r="F86" i="6"/>
  <c r="F85" i="6"/>
  <c r="F84" i="6"/>
  <c r="F83" i="6"/>
  <c r="F82" i="6"/>
  <c r="F79" i="6"/>
  <c r="F78" i="6"/>
  <c r="F77" i="6"/>
  <c r="F76" i="6"/>
  <c r="F75" i="6"/>
  <c r="F72" i="6"/>
  <c r="F71" i="6"/>
  <c r="F70" i="6"/>
  <c r="F69" i="6"/>
  <c r="F68" i="6"/>
  <c r="F65" i="6"/>
  <c r="F64" i="6"/>
  <c r="F62" i="6"/>
  <c r="F61" i="6"/>
  <c r="F58" i="6"/>
  <c r="F57" i="6"/>
  <c r="F56" i="6"/>
  <c r="F55" i="6"/>
  <c r="F54" i="6"/>
  <c r="F51" i="6"/>
  <c r="F50" i="6"/>
  <c r="F49" i="6"/>
  <c r="F48" i="6"/>
  <c r="F47" i="6"/>
  <c r="F44" i="6"/>
  <c r="F43" i="6"/>
  <c r="F42" i="6"/>
  <c r="F41" i="6"/>
  <c r="F40" i="6"/>
  <c r="F37" i="6"/>
  <c r="F36" i="6"/>
  <c r="F35" i="6"/>
  <c r="F34" i="6"/>
  <c r="F33" i="6"/>
  <c r="F30" i="6"/>
  <c r="F29" i="6"/>
  <c r="F28" i="6"/>
  <c r="F27" i="6"/>
  <c r="F26" i="6"/>
  <c r="F23" i="6"/>
  <c r="F22" i="6"/>
  <c r="F21" i="6"/>
  <c r="F20" i="6"/>
  <c r="F19" i="6"/>
  <c r="F16" i="6"/>
  <c r="F15" i="6"/>
  <c r="F14" i="6"/>
  <c r="F13" i="6"/>
  <c r="F12" i="6"/>
  <c r="F9" i="6"/>
  <c r="F8" i="6"/>
  <c r="F7" i="6"/>
  <c r="F6" i="6"/>
  <c r="F5" i="6"/>
  <c r="J10" i="6" l="1"/>
  <c r="J9" i="6"/>
  <c r="J11" i="6"/>
  <c r="S19" i="4" l="1"/>
  <c r="R19" i="4"/>
  <c r="Q19" i="4"/>
  <c r="Q21" i="4"/>
  <c r="P21" i="4"/>
  <c r="O21" i="4"/>
  <c r="N21" i="4"/>
  <c r="O20" i="4"/>
  <c r="P19" i="4"/>
  <c r="P20" i="4"/>
  <c r="O19" i="4"/>
  <c r="N20" i="4"/>
  <c r="N19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/>
  <c r="D31" i="4"/>
  <c r="C31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N13" i="4"/>
  <c r="N9" i="4"/>
  <c r="O9" i="4"/>
  <c r="P9" i="4"/>
  <c r="Q9" i="4"/>
  <c r="R9" i="4"/>
  <c r="S9" i="4"/>
  <c r="T9" i="4"/>
  <c r="U9" i="4"/>
  <c r="V9" i="4"/>
  <c r="W9" i="4"/>
  <c r="O8" i="4"/>
  <c r="P8" i="4"/>
  <c r="Q8" i="4"/>
  <c r="R8" i="4"/>
  <c r="S8" i="4"/>
  <c r="T8" i="4"/>
  <c r="U8" i="4"/>
  <c r="V8" i="4"/>
  <c r="W8" i="4"/>
  <c r="N8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N3" i="4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K4" i="4"/>
  <c r="J4" i="4"/>
  <c r="C5" i="4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D4" i="4"/>
  <c r="F4" i="4"/>
  <c r="E4" i="4"/>
  <c r="C4" i="4"/>
  <c r="J29" i="3"/>
  <c r="K29" i="3"/>
  <c r="N29" i="3"/>
  <c r="E33" i="3" s="1"/>
  <c r="O29" i="3"/>
  <c r="R29" i="3"/>
  <c r="F33" i="3" s="1"/>
  <c r="S29" i="3"/>
  <c r="V29" i="3"/>
  <c r="W29" i="3"/>
  <c r="Z29" i="3"/>
  <c r="H33" i="3" s="1"/>
  <c r="AA29" i="3"/>
  <c r="AD29" i="3"/>
  <c r="I33" i="3" s="1"/>
  <c r="AE29" i="3"/>
  <c r="AH29" i="3"/>
  <c r="J33" i="3" s="1"/>
  <c r="AI29" i="3"/>
  <c r="AL29" i="3"/>
  <c r="K33" i="3" s="1"/>
  <c r="AM29" i="3"/>
  <c r="G33" i="3"/>
  <c r="D33" i="3"/>
  <c r="L33" i="3" s="1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U49" i="2"/>
  <c r="U48" i="2"/>
  <c r="T49" i="2"/>
  <c r="T48" i="2"/>
  <c r="C48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S48" i="2"/>
  <c r="R48" i="2"/>
  <c r="M48" i="2"/>
  <c r="L48" i="2"/>
  <c r="K48" i="2"/>
  <c r="J48" i="2"/>
  <c r="E48" i="2"/>
  <c r="D48" i="2"/>
  <c r="J44" i="2"/>
  <c r="K44" i="2"/>
  <c r="N44" i="2"/>
  <c r="O44" i="2"/>
  <c r="P44" i="2"/>
  <c r="E49" i="2" s="1"/>
  <c r="R44" i="2"/>
  <c r="F48" i="2" s="1"/>
  <c r="S44" i="2"/>
  <c r="V44" i="2"/>
  <c r="G48" i="2" s="1"/>
  <c r="W44" i="2"/>
  <c r="Z44" i="2"/>
  <c r="H48" i="2" s="1"/>
  <c r="AA44" i="2"/>
  <c r="AD44" i="2"/>
  <c r="I48" i="2" s="1"/>
  <c r="AE44" i="2"/>
  <c r="AH44" i="2"/>
  <c r="AI44" i="2"/>
  <c r="AL44" i="2"/>
  <c r="AM44" i="2"/>
  <c r="AP44" i="2"/>
  <c r="AQ44" i="2"/>
  <c r="AT44" i="2"/>
  <c r="AU44" i="2"/>
  <c r="AX44" i="2"/>
  <c r="N48" i="2" s="1"/>
  <c r="AY44" i="2"/>
  <c r="BB44" i="2"/>
  <c r="O48" i="2" s="1"/>
  <c r="BC44" i="2"/>
  <c r="BF44" i="2"/>
  <c r="P48" i="2" s="1"/>
  <c r="BG44" i="2"/>
  <c r="BH44" i="2"/>
  <c r="P49" i="2" s="1"/>
  <c r="BJ44" i="2"/>
  <c r="Q48" i="2" s="1"/>
  <c r="BK44" i="2"/>
  <c r="BL44" i="2"/>
  <c r="Q49" i="2" s="1"/>
  <c r="BN44" i="2"/>
  <c r="BO44" i="2"/>
  <c r="BP44" i="2"/>
  <c r="R49" i="2" s="1"/>
  <c r="BR44" i="2"/>
  <c r="BS44" i="2"/>
  <c r="BT44" i="2"/>
  <c r="S49" i="2" s="1"/>
  <c r="Q34" i="1"/>
  <c r="P34" i="1"/>
  <c r="N34" i="1"/>
  <c r="O34" i="1"/>
  <c r="M34" i="1"/>
  <c r="L34" i="1"/>
  <c r="K34" i="1"/>
  <c r="J34" i="1"/>
  <c r="I34" i="1"/>
  <c r="H34" i="1"/>
  <c r="G34" i="1"/>
  <c r="F34" i="1"/>
  <c r="E34" i="1"/>
  <c r="D34" i="1"/>
  <c r="C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D29" i="1"/>
  <c r="C29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D5" i="1"/>
  <c r="C5" i="1"/>
  <c r="J29" i="1"/>
  <c r="K29" i="1"/>
  <c r="N29" i="1"/>
  <c r="O29" i="1"/>
  <c r="R29" i="1"/>
  <c r="S29" i="1"/>
  <c r="V29" i="1"/>
  <c r="W29" i="1"/>
  <c r="Z29" i="1"/>
  <c r="AA29" i="1"/>
  <c r="AD29" i="1"/>
  <c r="AE29" i="1"/>
  <c r="AH29" i="1"/>
  <c r="AI29" i="1"/>
  <c r="AL29" i="1"/>
  <c r="AM29" i="1"/>
  <c r="AP29" i="1"/>
  <c r="AQ29" i="1"/>
  <c r="AT29" i="1"/>
  <c r="AU29" i="1"/>
  <c r="AX29" i="1"/>
  <c r="AY29" i="1"/>
  <c r="BB29" i="1"/>
  <c r="BC29" i="1"/>
  <c r="BF29" i="1"/>
  <c r="BG29" i="1"/>
  <c r="G29" i="3"/>
  <c r="F29" i="3"/>
  <c r="C33" i="3" s="1"/>
  <c r="AN5" i="3"/>
  <c r="AN6" i="3" s="1"/>
  <c r="AN7" i="3" s="1"/>
  <c r="AN8" i="3" s="1"/>
  <c r="AN9" i="3" s="1"/>
  <c r="AN10" i="3" s="1"/>
  <c r="AN11" i="3" s="1"/>
  <c r="AN12" i="3" s="1"/>
  <c r="AN13" i="3" s="1"/>
  <c r="AN14" i="3" s="1"/>
  <c r="AN15" i="3" s="1"/>
  <c r="AN16" i="3" s="1"/>
  <c r="AN17" i="3" s="1"/>
  <c r="AN18" i="3" s="1"/>
  <c r="AN19" i="3" s="1"/>
  <c r="AN20" i="3" s="1"/>
  <c r="AN21" i="3" s="1"/>
  <c r="AN22" i="3" s="1"/>
  <c r="AN23" i="3" s="1"/>
  <c r="AN24" i="3" s="1"/>
  <c r="AN25" i="3" s="1"/>
  <c r="AN26" i="3" s="1"/>
  <c r="AN27" i="3" s="1"/>
  <c r="AN28" i="3" s="1"/>
  <c r="AJ5" i="3"/>
  <c r="AJ6" i="3" s="1"/>
  <c r="AJ7" i="3" s="1"/>
  <c r="AJ8" i="3" s="1"/>
  <c r="AJ9" i="3" s="1"/>
  <c r="AJ10" i="3" s="1"/>
  <c r="AJ11" i="3" s="1"/>
  <c r="AJ12" i="3" s="1"/>
  <c r="AJ13" i="3" s="1"/>
  <c r="AJ14" i="3" s="1"/>
  <c r="AJ15" i="3" s="1"/>
  <c r="AJ16" i="3" s="1"/>
  <c r="AJ17" i="3" s="1"/>
  <c r="AJ18" i="3" s="1"/>
  <c r="AJ19" i="3" s="1"/>
  <c r="AJ20" i="3" s="1"/>
  <c r="AJ21" i="3" s="1"/>
  <c r="AJ22" i="3" s="1"/>
  <c r="AJ23" i="3" s="1"/>
  <c r="AJ24" i="3" s="1"/>
  <c r="AJ25" i="3" s="1"/>
  <c r="AJ26" i="3" s="1"/>
  <c r="AJ27" i="3" s="1"/>
  <c r="AJ28" i="3" s="1"/>
  <c r="AF5" i="3"/>
  <c r="AF6" i="3" s="1"/>
  <c r="AF7" i="3" s="1"/>
  <c r="AF8" i="3" s="1"/>
  <c r="AF9" i="3" s="1"/>
  <c r="AF10" i="3" s="1"/>
  <c r="AF11" i="3" s="1"/>
  <c r="AF12" i="3" s="1"/>
  <c r="AF13" i="3" s="1"/>
  <c r="AF14" i="3" s="1"/>
  <c r="AF15" i="3" s="1"/>
  <c r="AF16" i="3" s="1"/>
  <c r="AF17" i="3" s="1"/>
  <c r="AF18" i="3" s="1"/>
  <c r="AF19" i="3" s="1"/>
  <c r="AF20" i="3" s="1"/>
  <c r="AF21" i="3" s="1"/>
  <c r="AF22" i="3" s="1"/>
  <c r="AF23" i="3" s="1"/>
  <c r="AF24" i="3" s="1"/>
  <c r="AF25" i="3" s="1"/>
  <c r="AF26" i="3" s="1"/>
  <c r="AF27" i="3" s="1"/>
  <c r="AF28" i="3" s="1"/>
  <c r="AB5" i="3"/>
  <c r="AB6" i="3" s="1"/>
  <c r="AB7" i="3" s="1"/>
  <c r="AB8" i="3" s="1"/>
  <c r="AB9" i="3" s="1"/>
  <c r="AB10" i="3" s="1"/>
  <c r="AB11" i="3" s="1"/>
  <c r="AB12" i="3" s="1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X5" i="3"/>
  <c r="X6" i="3" s="1"/>
  <c r="X7" i="3" s="1"/>
  <c r="X8" i="3" s="1"/>
  <c r="X9" i="3" s="1"/>
  <c r="X10" i="3" s="1"/>
  <c r="X11" i="3" s="1"/>
  <c r="X12" i="3" s="1"/>
  <c r="X13" i="3" s="1"/>
  <c r="X14" i="3" s="1"/>
  <c r="X15" i="3" s="1"/>
  <c r="X16" i="3" s="1"/>
  <c r="X17" i="3" s="1"/>
  <c r="X18" i="3" s="1"/>
  <c r="X19" i="3" s="1"/>
  <c r="X20" i="3" s="1"/>
  <c r="X21" i="3" s="1"/>
  <c r="X22" i="3" s="1"/>
  <c r="X23" i="3" s="1"/>
  <c r="X24" i="3" s="1"/>
  <c r="X25" i="3" s="1"/>
  <c r="X26" i="3" s="1"/>
  <c r="X27" i="3" s="1"/>
  <c r="X28" i="3" s="1"/>
  <c r="T5" i="3"/>
  <c r="T6" i="3" s="1"/>
  <c r="T7" i="3" s="1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P5" i="3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G44" i="2"/>
  <c r="F44" i="2"/>
  <c r="G29" i="1"/>
  <c r="F29" i="1"/>
  <c r="BT5" i="2"/>
  <c r="BT6" i="2" s="1"/>
  <c r="BT7" i="2" s="1"/>
  <c r="BT8" i="2" s="1"/>
  <c r="BT9" i="2" s="1"/>
  <c r="BP5" i="2"/>
  <c r="BP6" i="2" s="1"/>
  <c r="BP7" i="2" s="1"/>
  <c r="BP8" i="2" s="1"/>
  <c r="BP9" i="2" s="1"/>
  <c r="BP10" i="2" s="1"/>
  <c r="BP11" i="2" s="1"/>
  <c r="BP12" i="2" s="1"/>
  <c r="BP13" i="2" s="1"/>
  <c r="BP14" i="2" s="1"/>
  <c r="BP15" i="2" s="1"/>
  <c r="BP16" i="2" s="1"/>
  <c r="BP17" i="2" s="1"/>
  <c r="BP18" i="2" s="1"/>
  <c r="BP19" i="2" s="1"/>
  <c r="BP20" i="2" s="1"/>
  <c r="BP21" i="2" s="1"/>
  <c r="BP22" i="2" s="1"/>
  <c r="BP23" i="2" s="1"/>
  <c r="BP24" i="2" s="1"/>
  <c r="BP25" i="2" s="1"/>
  <c r="BP26" i="2" s="1"/>
  <c r="BP27" i="2" s="1"/>
  <c r="BP28" i="2" s="1"/>
  <c r="BP29" i="2" s="1"/>
  <c r="BP30" i="2" s="1"/>
  <c r="BP31" i="2" s="1"/>
  <c r="BP32" i="2" s="1"/>
  <c r="BP33" i="2" s="1"/>
  <c r="BP34" i="2" s="1"/>
  <c r="BP35" i="2" s="1"/>
  <c r="BP36" i="2" s="1"/>
  <c r="BP37" i="2" s="1"/>
  <c r="BP38" i="2" s="1"/>
  <c r="BP39" i="2" s="1"/>
  <c r="BP40" i="2" s="1"/>
  <c r="BP41" i="2" s="1"/>
  <c r="BP42" i="2" s="1"/>
  <c r="BP43" i="2" s="1"/>
  <c r="BL5" i="2"/>
  <c r="BL6" i="2" s="1"/>
  <c r="BL7" i="2" s="1"/>
  <c r="BL8" i="2" s="1"/>
  <c r="BL9" i="2" s="1"/>
  <c r="BL10" i="2" s="1"/>
  <c r="BL11" i="2" s="1"/>
  <c r="BL12" i="2" s="1"/>
  <c r="BL13" i="2" s="1"/>
  <c r="BL14" i="2" s="1"/>
  <c r="BL15" i="2" s="1"/>
  <c r="BL16" i="2" s="1"/>
  <c r="BL17" i="2" s="1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L36" i="2" s="1"/>
  <c r="BL37" i="2" s="1"/>
  <c r="BL38" i="2" s="1"/>
  <c r="BL39" i="2" s="1"/>
  <c r="BL40" i="2" s="1"/>
  <c r="BL41" i="2" s="1"/>
  <c r="BL42" i="2" s="1"/>
  <c r="BL43" i="2" s="1"/>
  <c r="BH5" i="2"/>
  <c r="BH6" i="2" s="1"/>
  <c r="BH7" i="2" s="1"/>
  <c r="BH8" i="2" s="1"/>
  <c r="BH9" i="2" s="1"/>
  <c r="BD5" i="2"/>
  <c r="BD6" i="2" s="1"/>
  <c r="BD7" i="2" s="1"/>
  <c r="BD8" i="2" s="1"/>
  <c r="BD9" i="2" s="1"/>
  <c r="BD10" i="2" s="1"/>
  <c r="BD11" i="2" s="1"/>
  <c r="BD12" i="2" s="1"/>
  <c r="BD13" i="2" s="1"/>
  <c r="BD14" i="2" s="1"/>
  <c r="BD15" i="2" s="1"/>
  <c r="BD16" i="2" s="1"/>
  <c r="BD17" i="2" s="1"/>
  <c r="BD18" i="2" s="1"/>
  <c r="BD19" i="2" s="1"/>
  <c r="BD20" i="2" s="1"/>
  <c r="BD21" i="2" s="1"/>
  <c r="BD22" i="2" s="1"/>
  <c r="BD23" i="2" s="1"/>
  <c r="BD24" i="2" s="1"/>
  <c r="BD25" i="2" s="1"/>
  <c r="BD26" i="2" s="1"/>
  <c r="BD27" i="2" s="1"/>
  <c r="BD28" i="2" s="1"/>
  <c r="BD29" i="2" s="1"/>
  <c r="BD30" i="2" s="1"/>
  <c r="BD31" i="2" s="1"/>
  <c r="BD32" i="2" s="1"/>
  <c r="BD33" i="2" s="1"/>
  <c r="BD34" i="2" s="1"/>
  <c r="BD35" i="2" s="1"/>
  <c r="BD36" i="2" s="1"/>
  <c r="BD37" i="2" s="1"/>
  <c r="BD38" i="2" s="1"/>
  <c r="BD39" i="2" s="1"/>
  <c r="BD40" i="2" s="1"/>
  <c r="BD41" i="2" s="1"/>
  <c r="BD42" i="2" s="1"/>
  <c r="BD43" i="2" s="1"/>
  <c r="AZ5" i="2"/>
  <c r="AZ6" i="2" s="1"/>
  <c r="AZ7" i="2" s="1"/>
  <c r="AZ8" i="2" s="1"/>
  <c r="AZ9" i="2" s="1"/>
  <c r="AZ10" i="2" s="1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Z36" i="2" s="1"/>
  <c r="AZ37" i="2" s="1"/>
  <c r="AZ38" i="2" s="1"/>
  <c r="AZ39" i="2" s="1"/>
  <c r="AZ40" i="2" s="1"/>
  <c r="AZ41" i="2" s="1"/>
  <c r="AZ42" i="2" s="1"/>
  <c r="AZ43" i="2" s="1"/>
  <c r="AV6" i="2"/>
  <c r="AV5" i="2"/>
  <c r="AR5" i="2"/>
  <c r="AR6" i="2" s="1"/>
  <c r="AR7" i="2" s="1"/>
  <c r="AR8" i="2" s="1"/>
  <c r="AR9" i="2" s="1"/>
  <c r="AR10" i="2" s="1"/>
  <c r="AR11" i="2" s="1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N9" i="2"/>
  <c r="AN10" i="2" s="1"/>
  <c r="AJ5" i="2"/>
  <c r="AJ6" i="2" s="1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J39" i="2" s="1"/>
  <c r="AJ40" i="2" s="1"/>
  <c r="AJ41" i="2" s="1"/>
  <c r="AJ42" i="2" s="1"/>
  <c r="AJ43" i="2" s="1"/>
  <c r="AF5" i="2"/>
  <c r="AB5" i="2"/>
  <c r="AB6" i="2" s="1"/>
  <c r="AB7" i="2" s="1"/>
  <c r="AB8" i="2" s="1"/>
  <c r="AB9" i="2" s="1"/>
  <c r="X5" i="2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T5" i="2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P5" i="2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L9" i="2"/>
  <c r="H9" i="2"/>
  <c r="H10" i="2" s="1"/>
  <c r="H11" i="2" s="1"/>
  <c r="H42" i="2" s="1"/>
  <c r="H43" i="2" s="1"/>
  <c r="H44" i="2" s="1"/>
  <c r="C49" i="2" s="1"/>
  <c r="BH5" i="1"/>
  <c r="BH6" i="1" s="1"/>
  <c r="BH7" i="1" s="1"/>
  <c r="BH8" i="1" s="1"/>
  <c r="BH9" i="1" s="1"/>
  <c r="BH10" i="1" s="1"/>
  <c r="BH11" i="1" s="1"/>
  <c r="BH12" i="1" s="1"/>
  <c r="BH13" i="1" s="1"/>
  <c r="BH14" i="1" s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D5" i="1"/>
  <c r="AZ5" i="1"/>
  <c r="AV5" i="1"/>
  <c r="AV6" i="1" s="1"/>
  <c r="AR5" i="1"/>
  <c r="AR6" i="1" s="1"/>
  <c r="AR7" i="1" s="1"/>
  <c r="AR8" i="1" s="1"/>
  <c r="AR9" i="1" s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N5" i="1"/>
  <c r="AN6" i="1" s="1"/>
  <c r="AJ5" i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F5" i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B5" i="1"/>
  <c r="AB6" i="1" s="1"/>
  <c r="X5" i="1"/>
  <c r="T5" i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L5" i="1"/>
  <c r="H5" i="1"/>
  <c r="AB29" i="3" l="1"/>
  <c r="H34" i="3" s="1"/>
  <c r="AJ29" i="3"/>
  <c r="J34" i="3" s="1"/>
  <c r="P29" i="3"/>
  <c r="E34" i="3" s="1"/>
  <c r="X29" i="3"/>
  <c r="G34" i="3" s="1"/>
  <c r="AN29" i="3"/>
  <c r="K34" i="3" s="1"/>
  <c r="L29" i="3"/>
  <c r="D34" i="3" s="1"/>
  <c r="AF29" i="3"/>
  <c r="I34" i="3" s="1"/>
  <c r="C29" i="3"/>
  <c r="H29" i="3"/>
  <c r="C34" i="3" s="1"/>
  <c r="T29" i="3"/>
  <c r="F34" i="3" s="1"/>
  <c r="D29" i="3"/>
  <c r="AN11" i="2"/>
  <c r="AN42" i="2" s="1"/>
  <c r="AN43" i="2" s="1"/>
  <c r="AN44" i="2"/>
  <c r="K49" i="2" s="1"/>
  <c r="AB44" i="2"/>
  <c r="H49" i="2" s="1"/>
  <c r="L10" i="2"/>
  <c r="L11" i="2" s="1"/>
  <c r="L42" i="2" s="1"/>
  <c r="L43" i="2" s="1"/>
  <c r="AJ44" i="2"/>
  <c r="J49" i="2" s="1"/>
  <c r="BD44" i="2"/>
  <c r="O49" i="2" s="1"/>
  <c r="X44" i="2"/>
  <c r="G49" i="2" s="1"/>
  <c r="AR44" i="2"/>
  <c r="L49" i="2" s="1"/>
  <c r="AV7" i="2"/>
  <c r="AV8" i="2" s="1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V36" i="2" s="1"/>
  <c r="AV37" i="2" s="1"/>
  <c r="AV38" i="2" s="1"/>
  <c r="AV39" i="2" s="1"/>
  <c r="AV40" i="2" s="1"/>
  <c r="AV41" i="2" s="1"/>
  <c r="AV42" i="2" s="1"/>
  <c r="AV43" i="2" s="1"/>
  <c r="AF6" i="2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Z44" i="2"/>
  <c r="N49" i="2" s="1"/>
  <c r="T44" i="2"/>
  <c r="F49" i="2" s="1"/>
  <c r="BH29" i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AN7" i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V7" i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B7" i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Z6" i="1"/>
  <c r="AZ7" i="1" s="1"/>
  <c r="AZ8" i="1" s="1"/>
  <c r="AZ9" i="1" s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X6" i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BD6" i="1"/>
  <c r="BD7" i="1" s="1"/>
  <c r="BD8" i="1" s="1"/>
  <c r="BD9" i="1" s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P29" i="1"/>
  <c r="AJ29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AR29" i="1"/>
  <c r="AF29" i="1"/>
  <c r="T29" i="1"/>
  <c r="L34" i="3" l="1"/>
  <c r="AV44" i="2"/>
  <c r="M49" i="2" s="1"/>
  <c r="AF44" i="2"/>
  <c r="I49" i="2" s="1"/>
  <c r="L44" i="2"/>
  <c r="D49" i="2" s="1"/>
  <c r="BD29" i="1"/>
  <c r="AN29" i="1"/>
  <c r="H29" i="1"/>
  <c r="AB29" i="1"/>
  <c r="L29" i="1"/>
  <c r="AV29" i="1"/>
  <c r="X29" i="1"/>
  <c r="AZ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tc={3A40651D-4671-487C-A619-4861DDFD2B49}</author>
  </authors>
  <commentList>
    <comment ref="O20" authorId="0" shapeId="0" xr:uid="{3A40651D-4671-487C-A619-4861DDFD2B4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Bez kursów wyjazdowych i zjazdowych do zajezdni</t>
      </text>
    </comment>
  </commentList>
</comments>
</file>

<file path=xl/sharedStrings.xml><?xml version="1.0" encoding="utf-8"?>
<sst xmlns="http://schemas.openxmlformats.org/spreadsheetml/2006/main" count="1240" uniqueCount="320">
  <si>
    <t>Lp.</t>
  </si>
  <si>
    <t>Przystanek</t>
  </si>
  <si>
    <t>Ciechocinek Dworzec</t>
  </si>
  <si>
    <t>Park Zdrojowy / Poczta</t>
  </si>
  <si>
    <t>Warzelniana "Pod Tężniami"</t>
  </si>
  <si>
    <t>Solna/Traugutta "Amazonka"</t>
  </si>
  <si>
    <t>Słońsk Górny/Mickiewicza</t>
  </si>
  <si>
    <t>Słońsk Górny/Słońska</t>
  </si>
  <si>
    <t>Słońska "Eden"</t>
  </si>
  <si>
    <t xml:space="preserve">  Przystań nad Wisłą</t>
  </si>
  <si>
    <t xml:space="preserve">  Szkoła Podstawowa nr 3</t>
  </si>
  <si>
    <t xml:space="preserve">  Nieszawska Cmentarz</t>
  </si>
  <si>
    <t xml:space="preserve">  Nieszawska/700-lecia</t>
  </si>
  <si>
    <t>Park Sosnowy</t>
  </si>
  <si>
    <t>Wojska Polskiego "Gracja"</t>
  </si>
  <si>
    <t>Piłsudskiego Kościół</t>
  </si>
  <si>
    <t>Kopernika</t>
  </si>
  <si>
    <t>Kopernika/Bema</t>
  </si>
  <si>
    <t>Bema CTBS</t>
  </si>
  <si>
    <t>Bema Supermarket</t>
  </si>
  <si>
    <t>Os. Związkowców</t>
  </si>
  <si>
    <t>Polna "Krystynka"</t>
  </si>
  <si>
    <t>Polna/Zdrojowa</t>
  </si>
  <si>
    <t>Zdrojowa Kolejowy Szpital Uzdr.</t>
  </si>
  <si>
    <t>Fontanna Grzybek</t>
  </si>
  <si>
    <t>101c</t>
  </si>
  <si>
    <t>103s</t>
  </si>
  <si>
    <t>104s</t>
  </si>
  <si>
    <t>107s</t>
  </si>
  <si>
    <t>109s</t>
  </si>
  <si>
    <t xml:space="preserve"> 6:08</t>
  </si>
  <si>
    <t xml:space="preserve"> 7:02</t>
  </si>
  <si>
    <t xml:space="preserve"> 7:30</t>
  </si>
  <si>
    <t xml:space="preserve"> 8:25</t>
  </si>
  <si>
    <t xml:space="preserve"> 9:55</t>
  </si>
  <si>
    <t xml:space="preserve"> 6:09</t>
  </si>
  <si>
    <t xml:space="preserve"> 7:03</t>
  </si>
  <si>
    <t xml:space="preserve"> 7:31</t>
  </si>
  <si>
    <t xml:space="preserve"> 8:26</t>
  </si>
  <si>
    <t xml:space="preserve"> 9:56</t>
  </si>
  <si>
    <t xml:space="preserve"> 6:11</t>
  </si>
  <si>
    <t xml:space="preserve"> 7:05</t>
  </si>
  <si>
    <t xml:space="preserve"> 7:33</t>
  </si>
  <si>
    <t xml:space="preserve"> 8:28</t>
  </si>
  <si>
    <t xml:space="preserve"> 9:58</t>
  </si>
  <si>
    <t xml:space="preserve"> 6:12</t>
  </si>
  <si>
    <t xml:space="preserve"> 7:06</t>
  </si>
  <si>
    <t xml:space="preserve"> 7:34</t>
  </si>
  <si>
    <t xml:space="preserve"> 8:29</t>
  </si>
  <si>
    <t xml:space="preserve"> 9:59</t>
  </si>
  <si>
    <t xml:space="preserve"> 6:14</t>
  </si>
  <si>
    <t xml:space="preserve"> 7:08</t>
  </si>
  <si>
    <t xml:space="preserve"> 7:36</t>
  </si>
  <si>
    <t xml:space="preserve"> 8:31</t>
  </si>
  <si>
    <t xml:space="preserve"> 6:15</t>
  </si>
  <si>
    <t xml:space="preserve"> 7:09</t>
  </si>
  <si>
    <t xml:space="preserve"> 7:37</t>
  </si>
  <si>
    <t xml:space="preserve"> 8:32</t>
  </si>
  <si>
    <t>I</t>
  </si>
  <si>
    <t xml:space="preserve"> 7:10</t>
  </si>
  <si>
    <t xml:space="preserve"> 6:16</t>
  </si>
  <si>
    <t xml:space="preserve"> 7:39</t>
  </si>
  <si>
    <t xml:space="preserve"> 8:34</t>
  </si>
  <si>
    <t xml:space="preserve"> 6:18</t>
  </si>
  <si>
    <t xml:space="preserve"> 7:41</t>
  </si>
  <si>
    <t xml:space="preserve"> 8:36</t>
  </si>
  <si>
    <t xml:space="preserve"> 6:20</t>
  </si>
  <si>
    <t xml:space="preserve"> 6:21</t>
  </si>
  <si>
    <t xml:space="preserve"> 6:22</t>
  </si>
  <si>
    <t xml:space="preserve"> 7:11</t>
  </si>
  <si>
    <t xml:space="preserve"> 7:42</t>
  </si>
  <si>
    <t xml:space="preserve"> 8:37</t>
  </si>
  <si>
    <t xml:space="preserve"> 6:23</t>
  </si>
  <si>
    <t xml:space="preserve"> 7:12</t>
  </si>
  <si>
    <t xml:space="preserve"> 7:43</t>
  </si>
  <si>
    <t xml:space="preserve"> 8:38</t>
  </si>
  <si>
    <t xml:space="preserve"> 6:24</t>
  </si>
  <si>
    <t xml:space="preserve"> 7:13</t>
  </si>
  <si>
    <t xml:space="preserve"> 7:44</t>
  </si>
  <si>
    <t xml:space="preserve"> 8:39</t>
  </si>
  <si>
    <t xml:space="preserve"> 6:26</t>
  </si>
  <si>
    <t xml:space="preserve"> 7:15</t>
  </si>
  <si>
    <t xml:space="preserve"> 7:46</t>
  </si>
  <si>
    <t xml:space="preserve"> 8:41</t>
  </si>
  <si>
    <t xml:space="preserve"> 6:28</t>
  </si>
  <si>
    <t xml:space="preserve"> 7:17</t>
  </si>
  <si>
    <t xml:space="preserve"> 7:48</t>
  </si>
  <si>
    <t xml:space="preserve"> 8:43</t>
  </si>
  <si>
    <t xml:space="preserve"> 6:29</t>
  </si>
  <si>
    <t xml:space="preserve"> 7:18</t>
  </si>
  <si>
    <t xml:space="preserve"> 7:49</t>
  </si>
  <si>
    <t xml:space="preserve"> 8:44</t>
  </si>
  <si>
    <t xml:space="preserve"> 6:30</t>
  </si>
  <si>
    <t xml:space="preserve"> 7:19</t>
  </si>
  <si>
    <t xml:space="preserve"> 7:50</t>
  </si>
  <si>
    <t xml:space="preserve"> 8:45</t>
  </si>
  <si>
    <t xml:space="preserve"> 6:32</t>
  </si>
  <si>
    <t xml:space="preserve"> 7:21</t>
  </si>
  <si>
    <t xml:space="preserve"> 7:52</t>
  </si>
  <si>
    <t xml:space="preserve"> 8:47</t>
  </si>
  <si>
    <t xml:space="preserve"> 6:33</t>
  </si>
  <si>
    <t xml:space="preserve"> 7:22</t>
  </si>
  <si>
    <t xml:space="preserve"> 7:53</t>
  </si>
  <si>
    <t xml:space="preserve"> 8:48</t>
  </si>
  <si>
    <t xml:space="preserve"> 6:34</t>
  </si>
  <si>
    <t xml:space="preserve"> 7:23</t>
  </si>
  <si>
    <t xml:space="preserve"> 7:54</t>
  </si>
  <si>
    <t xml:space="preserve"> 8:49</t>
  </si>
  <si>
    <t xml:space="preserve"> 6:35</t>
  </si>
  <si>
    <t xml:space="preserve"> 7:24</t>
  </si>
  <si>
    <t xml:space="preserve"> 7:55</t>
  </si>
  <si>
    <t xml:space="preserve"> 8:50</t>
  </si>
  <si>
    <t xml:space="preserve"> 6:36</t>
  </si>
  <si>
    <t xml:space="preserve"> 7:25</t>
  </si>
  <si>
    <t xml:space="preserve"> 7:56</t>
  </si>
  <si>
    <t xml:space="preserve"> 8:51</t>
  </si>
  <si>
    <t xml:space="preserve"> 6:39</t>
  </si>
  <si>
    <t xml:space="preserve"> 7:28</t>
  </si>
  <si>
    <t xml:space="preserve"> 7:59</t>
  </si>
  <si>
    <t xml:space="preserve"> 8:54</t>
  </si>
  <si>
    <t>Przepływ pasażerów</t>
  </si>
  <si>
    <t>wsiadło</t>
  </si>
  <si>
    <t>wysiadło</t>
  </si>
  <si>
    <t>zostało</t>
  </si>
  <si>
    <t>102c</t>
  </si>
  <si>
    <t>103c</t>
  </si>
  <si>
    <t>104c</t>
  </si>
  <si>
    <t>105c</t>
  </si>
  <si>
    <t>106c</t>
  </si>
  <si>
    <t>107c</t>
  </si>
  <si>
    <t>108c</t>
  </si>
  <si>
    <t>109c</t>
  </si>
  <si>
    <t xml:space="preserve"> 9:00</t>
  </si>
  <si>
    <t xml:space="preserve"> 6:37</t>
  </si>
  <si>
    <t xml:space="preserve"> 9:01</t>
  </si>
  <si>
    <t xml:space="preserve"> 9:03</t>
  </si>
  <si>
    <t xml:space="preserve"> 6:40</t>
  </si>
  <si>
    <t xml:space="preserve"> 9:04</t>
  </si>
  <si>
    <t xml:space="preserve"> 6:42</t>
  </si>
  <si>
    <t xml:space="preserve"> 9:06</t>
  </si>
  <si>
    <t xml:space="preserve"> 6:43</t>
  </si>
  <si>
    <t xml:space="preserve"> 9:07</t>
  </si>
  <si>
    <t xml:space="preserve"> </t>
  </si>
  <si>
    <t xml:space="preserve"> 6:44</t>
  </si>
  <si>
    <t xml:space="preserve"> 9:08</t>
  </si>
  <si>
    <t xml:space="preserve"> 6:46</t>
  </si>
  <si>
    <t xml:space="preserve"> 9:10</t>
  </si>
  <si>
    <t xml:space="preserve"> 6:48</t>
  </si>
  <si>
    <t xml:space="preserve"> 9:12</t>
  </si>
  <si>
    <t xml:space="preserve"> 6:49</t>
  </si>
  <si>
    <t xml:space="preserve"> 9:13</t>
  </si>
  <si>
    <t xml:space="preserve"> 6:50</t>
  </si>
  <si>
    <t xml:space="preserve"> 9:14</t>
  </si>
  <si>
    <t xml:space="preserve"> 6:51</t>
  </si>
  <si>
    <t xml:space="preserve"> 9:15</t>
  </si>
  <si>
    <t xml:space="preserve"> 6:52</t>
  </si>
  <si>
    <t xml:space="preserve"> 9:16</t>
  </si>
  <si>
    <t xml:space="preserve"> 6:54</t>
  </si>
  <si>
    <t xml:space="preserve"> 9:19</t>
  </si>
  <si>
    <t xml:space="preserve"> 6:56</t>
  </si>
  <si>
    <t xml:space="preserve"> 9:21</t>
  </si>
  <si>
    <t xml:space="preserve"> 6:57</t>
  </si>
  <si>
    <t xml:space="preserve"> 9:22</t>
  </si>
  <si>
    <t xml:space="preserve"> 6:58</t>
  </si>
  <si>
    <t xml:space="preserve"> 9:23</t>
  </si>
  <si>
    <t xml:space="preserve"> 7:00</t>
  </si>
  <si>
    <t xml:space="preserve"> 9:25</t>
  </si>
  <si>
    <t xml:space="preserve"> 7:01</t>
  </si>
  <si>
    <t xml:space="preserve"> 9:27</t>
  </si>
  <si>
    <t xml:space="preserve"> 9:28</t>
  </si>
  <si>
    <t xml:space="preserve"> 9:29</t>
  </si>
  <si>
    <t xml:space="preserve"> 7:04</t>
  </si>
  <si>
    <t xml:space="preserve"> 9:30</t>
  </si>
  <si>
    <t xml:space="preserve"> 7:07</t>
  </si>
  <si>
    <t xml:space="preserve"> 9:34</t>
  </si>
  <si>
    <t xml:space="preserve">  Kolejowa</t>
  </si>
  <si>
    <t xml:space="preserve">    Tężniowa</t>
  </si>
  <si>
    <t xml:space="preserve">    Sportowa</t>
  </si>
  <si>
    <t xml:space="preserve">    Oczyszczalnia</t>
  </si>
  <si>
    <t xml:space="preserve">  Wołuszewska Cmentarz</t>
  </si>
  <si>
    <t xml:space="preserve">  Wołuszewska Sklep</t>
  </si>
  <si>
    <t xml:space="preserve">  Wołuszewo III</t>
  </si>
  <si>
    <t xml:space="preserve">  Wołuszewska/Poprzeczna</t>
  </si>
  <si>
    <t xml:space="preserve">  Kopernika Supermarket</t>
  </si>
  <si>
    <t>Zdrojowa/Łąkowa</t>
  </si>
  <si>
    <t>Polna/Osiedlowa</t>
  </si>
  <si>
    <t>Bema/Graniczna</t>
  </si>
  <si>
    <t>Bema Zakład</t>
  </si>
  <si>
    <t>Bema/700-lecia</t>
  </si>
  <si>
    <t>700-lecia/Żytnia</t>
  </si>
  <si>
    <t>Os. Wierzbowe</t>
  </si>
  <si>
    <t>700-lecia/Nieszawska</t>
  </si>
  <si>
    <t>Nieszawska Cmentarz</t>
  </si>
  <si>
    <t>Szkoła Podstawowa nr 3</t>
  </si>
  <si>
    <t>Nieszawska Promień</t>
  </si>
  <si>
    <t>Widok "Julianówka"</t>
  </si>
  <si>
    <t>201p</t>
  </si>
  <si>
    <t>202p</t>
  </si>
  <si>
    <t>203v,k</t>
  </si>
  <si>
    <t>204v</t>
  </si>
  <si>
    <t>205v</t>
  </si>
  <si>
    <t>206o</t>
  </si>
  <si>
    <t>207v,k</t>
  </si>
  <si>
    <t>208t</t>
  </si>
  <si>
    <t>209p</t>
  </si>
  <si>
    <t>210w</t>
  </si>
  <si>
    <t>211k,w</t>
  </si>
  <si>
    <t>212k,w</t>
  </si>
  <si>
    <t>213w</t>
  </si>
  <si>
    <t>214o</t>
  </si>
  <si>
    <t>216v,k</t>
  </si>
  <si>
    <t>217o</t>
  </si>
  <si>
    <t xml:space="preserve"> 8:13</t>
  </si>
  <si>
    <t xml:space="preserve"> 8:52</t>
  </si>
  <si>
    <t xml:space="preserve"> 6:31</t>
  </si>
  <si>
    <t xml:space="preserve"> 7:14</t>
  </si>
  <si>
    <t xml:space="preserve"> 8:14</t>
  </si>
  <si>
    <t xml:space="preserve"> 8:53</t>
  </si>
  <si>
    <t xml:space="preserve"> 9:09</t>
  </si>
  <si>
    <t xml:space="preserve"> 8:56</t>
  </si>
  <si>
    <t xml:space="preserve"> 6:01</t>
  </si>
  <si>
    <t xml:space="preserve"> 8:57</t>
  </si>
  <si>
    <t xml:space="preserve"> 6:02</t>
  </si>
  <si>
    <t xml:space="preserve"> 6:04</t>
  </si>
  <si>
    <t xml:space="preserve"> 8:15</t>
  </si>
  <si>
    <t xml:space="preserve"> 7:16</t>
  </si>
  <si>
    <t xml:space="preserve"> 8:16</t>
  </si>
  <si>
    <t xml:space="preserve"> 9:11</t>
  </si>
  <si>
    <t xml:space="preserve"> 8:17</t>
  </si>
  <si>
    <t xml:space="preserve"> 7:20</t>
  </si>
  <si>
    <t xml:space="preserve"> 8:20</t>
  </si>
  <si>
    <t xml:space="preserve"> 6:38</t>
  </si>
  <si>
    <t xml:space="preserve"> 8:21</t>
  </si>
  <si>
    <t xml:space="preserve"> 8:23</t>
  </si>
  <si>
    <t xml:space="preserve"> 9:18</t>
  </si>
  <si>
    <t xml:space="preserve"> 6:45</t>
  </si>
  <si>
    <t xml:space="preserve"> 7:26</t>
  </si>
  <si>
    <t xml:space="preserve"> 7:27</t>
  </si>
  <si>
    <t xml:space="preserve"> 8:27</t>
  </si>
  <si>
    <t xml:space="preserve"> 9:24</t>
  </si>
  <si>
    <t xml:space="preserve"> 6:47</t>
  </si>
  <si>
    <t xml:space="preserve"> 7:29</t>
  </si>
  <si>
    <t xml:space="preserve"> 9:26</t>
  </si>
  <si>
    <t xml:space="preserve"> 8:30</t>
  </si>
  <si>
    <t xml:space="preserve"> 7:32</t>
  </si>
  <si>
    <t xml:space="preserve"> 8:33</t>
  </si>
  <si>
    <t xml:space="preserve"> 6:53</t>
  </si>
  <si>
    <t xml:space="preserve"> 9:31</t>
  </si>
  <si>
    <t xml:space="preserve"> 9:33</t>
  </si>
  <si>
    <t xml:space="preserve"> 6:55</t>
  </si>
  <si>
    <t xml:space="preserve"> 7:38</t>
  </si>
  <si>
    <t xml:space="preserve"> 9:35</t>
  </si>
  <si>
    <t xml:space="preserve"> 7:40</t>
  </si>
  <si>
    <t xml:space="preserve"> 8:40</t>
  </si>
  <si>
    <t xml:space="preserve"> 9:37</t>
  </si>
  <si>
    <t xml:space="preserve"> 6:59</t>
  </si>
  <si>
    <t xml:space="preserve"> 9:38</t>
  </si>
  <si>
    <t xml:space="preserve"> 9:40</t>
  </si>
  <si>
    <t xml:space="preserve"> 7:45</t>
  </si>
  <si>
    <t xml:space="preserve"> 9:42</t>
  </si>
  <si>
    <t xml:space="preserve"> 8:46</t>
  </si>
  <si>
    <t xml:space="preserve"> 9:43</t>
  </si>
  <si>
    <t xml:space="preserve"> 7:47</t>
  </si>
  <si>
    <t xml:space="preserve"> 9:44</t>
  </si>
  <si>
    <t xml:space="preserve"> 6:05</t>
  </si>
  <si>
    <t xml:space="preserve"> 6:27</t>
  </si>
  <si>
    <t xml:space="preserve"> 6:06</t>
  </si>
  <si>
    <t xml:space="preserve"> 9:47</t>
  </si>
  <si>
    <t>suma wsiadło</t>
  </si>
  <si>
    <t>suma wysiadło</t>
  </si>
  <si>
    <t>Linia nr 1</t>
  </si>
  <si>
    <t>Dzień roboczy szkolny, 18.01.2024</t>
  </si>
  <si>
    <t>Liczba pasażerów</t>
  </si>
  <si>
    <t>MAX pasażerów</t>
  </si>
  <si>
    <t>Średnia</t>
  </si>
  <si>
    <t>Kurs</t>
  </si>
  <si>
    <t>Linia nr 2</t>
  </si>
  <si>
    <t>wyjazd</t>
  </si>
  <si>
    <t>zjazd</t>
  </si>
  <si>
    <t>bez wyjazdów i zjazdów</t>
  </si>
  <si>
    <t>Sobota zimowa, 20.01.2024</t>
  </si>
  <si>
    <t>LINIA NR 1</t>
  </si>
  <si>
    <t>ROBOCZE SZKOLNE</t>
  </si>
  <si>
    <t>SOBOTY ZIMOWE</t>
  </si>
  <si>
    <t>LINIA NR 2</t>
  </si>
  <si>
    <t>LINIA NR 1 - ROBOCZE SZKOLNE</t>
  </si>
  <si>
    <t>LINIA NR 1 - SOBOTY ZIMOWE</t>
  </si>
  <si>
    <t>LINIA NR 2 - ROBOCZE SZKOLNE</t>
  </si>
  <si>
    <t>Przystanki wspólne</t>
  </si>
  <si>
    <t>Linia 1</t>
  </si>
  <si>
    <t>Linia 2</t>
  </si>
  <si>
    <t>Średnio na kurs</t>
  </si>
  <si>
    <t>MAX</t>
  </si>
  <si>
    <t>Robocze szkolne</t>
  </si>
  <si>
    <t>Razem:</t>
  </si>
  <si>
    <t>Soboty zimowe</t>
  </si>
  <si>
    <t>Data</t>
  </si>
  <si>
    <t>Typ dnia</t>
  </si>
  <si>
    <t>x</t>
  </si>
  <si>
    <t>RW</t>
  </si>
  <si>
    <t>SW</t>
  </si>
  <si>
    <t>RB</t>
  </si>
  <si>
    <t>SB</t>
  </si>
  <si>
    <t>ND</t>
  </si>
  <si>
    <t>X</t>
  </si>
  <si>
    <t>Planowan praca przewozowa</t>
  </si>
  <si>
    <t>Wykonana praca przewozowa</t>
  </si>
  <si>
    <t>Liczba kursów</t>
  </si>
  <si>
    <t>Średnia liczba pasażerów</t>
  </si>
  <si>
    <t>Suma</t>
  </si>
  <si>
    <t>Liczba pasażerów +5%</t>
  </si>
  <si>
    <t>Średnia liczba pasażerów na kurs</t>
  </si>
  <si>
    <t>Średnia liczba pasażerów na kurs +5%</t>
  </si>
  <si>
    <t>Średnia liczba pasażerów na km</t>
  </si>
  <si>
    <t>Średnia liczba pasażerów na km +5%</t>
  </si>
  <si>
    <t>Koszty uruchomienia brutto</t>
  </si>
  <si>
    <t>Koszt uruchomienia na pasażera</t>
  </si>
  <si>
    <t>Koszty uruchomienia na pasażera +5%</t>
  </si>
  <si>
    <t>WARTOŚĆ</t>
  </si>
  <si>
    <t>PARAMETR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</si>
</sst>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h:mm;@"/>
    <numFmt numFmtId="169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6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vertical="center"/>
    </xf>
    <xf numFmtId="1" fontId="0" fillId="0" borderId="11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0" fontId="1" fillId="0" borderId="47" xfId="0" applyFont="1" applyBorder="1"/>
    <xf numFmtId="0" fontId="1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" fontId="2" fillId="0" borderId="46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44" xfId="0" applyFont="1" applyBorder="1"/>
    <xf numFmtId="0" fontId="1" fillId="0" borderId="41" xfId="0" applyFont="1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1" fontId="0" fillId="2" borderId="45" xfId="0" applyNumberFormat="1" applyFill="1" applyBorder="1" applyAlignment="1">
      <alignment horizontal="center" vertical="center"/>
    </xf>
    <xf numFmtId="1" fontId="0" fillId="2" borderId="42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" fillId="0" borderId="51" xfId="0" applyFont="1" applyBorder="1" applyAlignment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1" fontId="0" fillId="0" borderId="44" xfId="0" applyNumberFormat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/>
    <xf numFmtId="169" fontId="0" fillId="0" borderId="0" xfId="1" applyNumberFormat="1" applyFont="1" applyAlignment="1">
      <alignment horizontal="center" vertical="center" wrapText="1"/>
    </xf>
    <xf numFmtId="169" fontId="0" fillId="0" borderId="0" xfId="1" applyNumberFormat="1" applyFont="1"/>
    <xf numFmtId="43" fontId="0" fillId="0" borderId="0" xfId="0" applyNumberFormat="1"/>
    <xf numFmtId="169" fontId="0" fillId="0" borderId="0" xfId="0" applyNumberFormat="1"/>
    <xf numFmtId="14" fontId="0" fillId="0" borderId="0" xfId="0" applyNumberFormat="1" applyAlignment="1">
      <alignment horizontal="center" vertical="center"/>
    </xf>
    <xf numFmtId="43" fontId="9" fillId="0" borderId="0" xfId="0" applyNumberFormat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169" fontId="9" fillId="0" borderId="0" xfId="0" applyNumberFormat="1" applyFont="1" applyBorder="1" applyAlignment="1">
      <alignment vertical="center"/>
    </xf>
    <xf numFmtId="0" fontId="9" fillId="0" borderId="0" xfId="0" applyFont="1" applyBorder="1"/>
    <xf numFmtId="44" fontId="9" fillId="0" borderId="0" xfId="2" applyFont="1" applyBorder="1"/>
    <xf numFmtId="43" fontId="9" fillId="0" borderId="0" xfId="1" applyFont="1" applyBorder="1"/>
    <xf numFmtId="0" fontId="5" fillId="0" borderId="0" xfId="0" applyFont="1" applyBorder="1"/>
    <xf numFmtId="44" fontId="5" fillId="0" borderId="0" xfId="2" applyFont="1" applyBorder="1"/>
    <xf numFmtId="43" fontId="5" fillId="0" borderId="0" xfId="1" applyFont="1" applyBorder="1"/>
    <xf numFmtId="43" fontId="5" fillId="0" borderId="0" xfId="0" applyNumberFormat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9" fontId="5" fillId="0" borderId="0" xfId="0" applyNumberFormat="1" applyFont="1" applyBorder="1" applyAlignment="1">
      <alignment vertical="center"/>
    </xf>
  </cellXfs>
  <cellStyles count="3">
    <cellStyle name="Dziesiętny" xfId="1" builtinId="3"/>
    <cellStyle name="Normalny" xfId="0" builtinId="0"/>
    <cellStyle name="Walutowy" xfId="2" builtinId="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alignment horizontal="center" vertical="center" textRotation="0" indent="0" justifyLastLine="0" shrinkToFit="0" readingOrder="0"/>
    </dxf>
    <dxf>
      <numFmt numFmtId="19" formatCode="dd/mm/yyyy"/>
      <alignment horizontal="center" vertic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35" formatCode="_-* #,##0.00_-;\-* #,##0.0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9" formatCode="_-* #,##0_-;\-* #,##0_-;_-* &quot;-&quot;??_-;_-@_-"/>
    </dxf>
    <dxf>
      <numFmt numFmtId="169" formatCode="_-* #,##0_-;\-* #,##0_-;_-* &quot;-&quot;??_-;_-@_-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zegorz Janoska" id="{5A8DEF24-9D7D-40F2-87E0-5F816AADCA08}" userId="S::Grzegorz.Janoska@arrivabus.pl::a108edac-5da1-4715-ae43-d7f92fc051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3D7EBB-10BB-40A3-A62A-804C19D568F8}" name="Tabela1" displayName="Tabela1" ref="A1:G124" totalsRowCount="1" headerRowDxfId="13">
  <autoFilter ref="A1:G123" xr:uid="{3E3D7EBB-10BB-40A3-A62A-804C19D568F8}"/>
  <tableColumns count="7">
    <tableColumn id="1" xr3:uid="{7F29F60F-D1E8-4622-92C3-DE53299A643E}" name="Data" totalsRowLabel="Suma" dataDxfId="3" totalsRowDxfId="2"/>
    <tableColumn id="2" xr3:uid="{3403DB54-1BCD-41E7-8594-9AECABED374F}" name="Typ dnia" dataDxfId="4" totalsRowDxfId="5"/>
    <tableColumn id="3" xr3:uid="{0D212CD6-9229-4268-9FA8-258D73B92966}" name="Planowan praca przewozowa" totalsRowFunction="sum" totalsRowDxfId="10" dataCellStyle="Dziesiętny"/>
    <tableColumn id="4" xr3:uid="{92B26574-F4B0-4F1B-8333-3698FDEE3F1F}" name="Wykonana praca przewozowa" totalsRowFunction="sum" totalsRowDxfId="9" dataCellStyle="Dziesiętny"/>
    <tableColumn id="5" xr3:uid="{DED35C06-C1A7-40A8-88AB-68E41F80D9A9}" name="Liczba kursów" totalsRowFunction="sum" dataDxfId="12" totalsRowDxfId="8" dataCellStyle="Dziesiętny"/>
    <tableColumn id="6" xr3:uid="{4579E24E-3474-443D-A803-4A3AA0109445}" name="Liczba pasażerów" totalsRowFunction="sum" dataDxfId="11" totalsRowDxfId="7" dataCellStyle="Dziesiętny"/>
    <tableColumn id="7" xr3:uid="{6C8DD4A4-3764-4F18-87C0-4A737FBEC768}" name="Średnia liczba pasażerów" totalsRowFunction="average" totalsRowDxfId="6" dataCellStyle="Dziesiętn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F5A424-EA8C-4DBE-827E-B8593C0996D3}" name="Tabela2" displayName="Tabela2" ref="I2:J14" totalsRowShown="0">
  <autoFilter ref="I2:J14" xr:uid="{42F5A424-EA8C-4DBE-827E-B8593C0996D3}"/>
  <tableColumns count="2">
    <tableColumn id="1" xr3:uid="{02D09351-A6D4-4965-BC8E-50CBDCCA1485}" name="PARAMETR" dataDxfId="1"/>
    <tableColumn id="2" xr3:uid="{BB79BEAF-4A9A-4D57-BDC6-82D47BA51A73}" name="WARTOŚĆ" dataDxfId="0" dataCellStyle="Walutowy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20" dT="2024-01-25T14:09:30.45" personId="{5A8DEF24-9D7D-40F2-87E0-5F816AADCA08}" id="{3A40651D-4671-487C-A619-4861DDFD2B49}">
    <text>Bez kursów wyjazdowych i zjazdowych do zajezdni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16E7-277B-4E93-B182-B0D3D2A1E768}">
  <sheetPr>
    <tabColor rgb="FFFFFF00"/>
  </sheetPr>
  <dimension ref="A1:AF46"/>
  <sheetViews>
    <sheetView tabSelected="1" workbookViewId="0">
      <selection activeCell="G27" sqref="G3:G27"/>
    </sheetView>
  </sheetViews>
  <sheetFormatPr defaultRowHeight="15" x14ac:dyDescent="0.25"/>
  <cols>
    <col min="1" max="1" width="3.5703125" bestFit="1" customWidth="1"/>
    <col min="2" max="2" width="30" bestFit="1" customWidth="1"/>
    <col min="8" max="8" width="3.5703125" bestFit="1" customWidth="1"/>
    <col min="9" max="9" width="30" bestFit="1" customWidth="1"/>
    <col min="10" max="11" width="9.28515625" customWidth="1"/>
    <col min="13" max="13" width="15.85546875" customWidth="1"/>
  </cols>
  <sheetData>
    <row r="1" spans="1:32" ht="19.5" thickBot="1" x14ac:dyDescent="0.35">
      <c r="A1" s="79" t="s">
        <v>281</v>
      </c>
      <c r="B1" s="79"/>
      <c r="C1" s="78" t="s">
        <v>282</v>
      </c>
      <c r="D1" s="78"/>
      <c r="E1" s="78" t="s">
        <v>283</v>
      </c>
      <c r="F1" s="78"/>
      <c r="H1" s="79" t="s">
        <v>284</v>
      </c>
      <c r="I1" s="79"/>
      <c r="J1" s="78" t="s">
        <v>282</v>
      </c>
      <c r="K1" s="78"/>
      <c r="M1" s="80" t="s">
        <v>285</v>
      </c>
      <c r="N1" s="80"/>
    </row>
    <row r="2" spans="1:32" ht="15.75" thickBot="1" x14ac:dyDescent="0.3">
      <c r="A2" s="19" t="s">
        <v>0</v>
      </c>
      <c r="B2" s="21" t="s">
        <v>1</v>
      </c>
      <c r="C2" s="34" t="s">
        <v>268</v>
      </c>
      <c r="D2" s="35" t="s">
        <v>269</v>
      </c>
      <c r="E2" s="34" t="s">
        <v>268</v>
      </c>
      <c r="F2" s="35" t="s">
        <v>269</v>
      </c>
      <c r="H2" s="19" t="s">
        <v>0</v>
      </c>
      <c r="I2" s="21" t="s">
        <v>1</v>
      </c>
      <c r="J2" s="34" t="s">
        <v>268</v>
      </c>
      <c r="K2" s="35" t="s">
        <v>269</v>
      </c>
      <c r="M2" s="61" t="s">
        <v>275</v>
      </c>
      <c r="N2" s="62">
        <v>101</v>
      </c>
      <c r="O2" s="62">
        <v>102</v>
      </c>
      <c r="P2" s="62">
        <v>103</v>
      </c>
      <c r="Q2" s="62">
        <v>104</v>
      </c>
      <c r="R2" s="62">
        <v>105</v>
      </c>
      <c r="S2" s="62">
        <v>106</v>
      </c>
      <c r="T2" s="62">
        <v>107</v>
      </c>
      <c r="U2" s="62">
        <v>108</v>
      </c>
      <c r="V2" s="62">
        <v>109</v>
      </c>
      <c r="W2" s="62">
        <v>110</v>
      </c>
      <c r="X2" s="62">
        <v>111</v>
      </c>
      <c r="Y2" s="62">
        <v>112</v>
      </c>
      <c r="Z2" s="62">
        <v>113</v>
      </c>
      <c r="AA2" s="62">
        <v>114</v>
      </c>
      <c r="AB2" s="63" t="s">
        <v>274</v>
      </c>
    </row>
    <row r="3" spans="1:32" ht="15.75" thickBot="1" x14ac:dyDescent="0.3">
      <c r="A3" s="20"/>
      <c r="B3" s="22"/>
      <c r="C3" s="36"/>
      <c r="D3" s="37"/>
      <c r="E3" s="36"/>
      <c r="F3" s="37"/>
      <c r="H3" s="20"/>
      <c r="I3" s="22"/>
      <c r="J3" s="36"/>
      <c r="K3" s="37"/>
      <c r="M3" s="66" t="s">
        <v>272</v>
      </c>
      <c r="N3" s="59">
        <f>'Linia 1 Robocze szk.'!C33</f>
        <v>31</v>
      </c>
      <c r="O3" s="59">
        <f>'Linia 1 Robocze szk.'!D33</f>
        <v>33</v>
      </c>
      <c r="P3" s="59">
        <f>'Linia 1 Robocze szk.'!E33</f>
        <v>55</v>
      </c>
      <c r="Q3" s="59">
        <f>'Linia 1 Robocze szk.'!F33</f>
        <v>34</v>
      </c>
      <c r="R3" s="59">
        <f>'Linia 1 Robocze szk.'!G33</f>
        <v>11</v>
      </c>
      <c r="S3" s="59">
        <f>'Linia 1 Robocze szk.'!H33</f>
        <v>13</v>
      </c>
      <c r="T3" s="59">
        <f>'Linia 1 Robocze szk.'!I33</f>
        <v>33</v>
      </c>
      <c r="U3" s="59">
        <f>'Linia 1 Robocze szk.'!J33</f>
        <v>26</v>
      </c>
      <c r="V3" s="59">
        <f>'Linia 1 Robocze szk.'!K33</f>
        <v>31</v>
      </c>
      <c r="W3" s="59">
        <f>'Linia 1 Robocze szk.'!L33</f>
        <v>27</v>
      </c>
      <c r="X3" s="59">
        <f>'Linia 1 Robocze szk.'!M33</f>
        <v>31</v>
      </c>
      <c r="Y3" s="59">
        <f>'Linia 1 Robocze szk.'!N33</f>
        <v>25</v>
      </c>
      <c r="Z3" s="59">
        <f>'Linia 1 Robocze szk.'!O33</f>
        <v>10</v>
      </c>
      <c r="AA3" s="59">
        <f>'Linia 1 Robocze szk.'!P33</f>
        <v>7</v>
      </c>
      <c r="AB3" s="64">
        <f>'Linia 1 Robocze szk.'!Q33</f>
        <v>26.214285714285715</v>
      </c>
    </row>
    <row r="4" spans="1:32" ht="15.75" thickBot="1" x14ac:dyDescent="0.3">
      <c r="A4" s="1">
        <v>1</v>
      </c>
      <c r="B4" s="2" t="s">
        <v>2</v>
      </c>
      <c r="C4" s="41">
        <f>'Linia 1 Robocze szk.'!C5</f>
        <v>41</v>
      </c>
      <c r="D4" s="42">
        <f>'Linia 1 Robocze szk.'!D5</f>
        <v>0</v>
      </c>
      <c r="E4" s="41">
        <f>'Linia 1 Soboty zima'!C5</f>
        <v>16</v>
      </c>
      <c r="F4" s="42">
        <f>'Linia 1 Soboty zima'!D5</f>
        <v>0</v>
      </c>
      <c r="G4" s="18"/>
      <c r="H4" s="1">
        <v>1</v>
      </c>
      <c r="I4" s="2" t="s">
        <v>2</v>
      </c>
      <c r="J4" s="41">
        <f>'Linia 2 Robocze szk.'!C5</f>
        <v>40</v>
      </c>
      <c r="K4" s="42">
        <f>'Linia 2 Robocze szk.'!D5</f>
        <v>0</v>
      </c>
      <c r="M4" s="67" t="s">
        <v>273</v>
      </c>
      <c r="N4" s="58">
        <f>'Linia 1 Robocze szk.'!C34</f>
        <v>20</v>
      </c>
      <c r="O4" s="58">
        <f>'Linia 1 Robocze szk.'!D34</f>
        <v>21</v>
      </c>
      <c r="P4" s="58">
        <f>'Linia 1 Robocze szk.'!E34</f>
        <v>32</v>
      </c>
      <c r="Q4" s="58">
        <f>'Linia 1 Robocze szk.'!F34</f>
        <v>24</v>
      </c>
      <c r="R4" s="58">
        <f>'Linia 1 Robocze szk.'!G34</f>
        <v>7</v>
      </c>
      <c r="S4" s="58">
        <f>'Linia 1 Robocze szk.'!H34</f>
        <v>11</v>
      </c>
      <c r="T4" s="58">
        <f>'Linia 1 Robocze szk.'!I34</f>
        <v>27</v>
      </c>
      <c r="U4" s="58">
        <f>'Linia 1 Robocze szk.'!J34</f>
        <v>13</v>
      </c>
      <c r="V4" s="58">
        <f>'Linia 1 Robocze szk.'!K34</f>
        <v>25</v>
      </c>
      <c r="W4" s="58">
        <f>'Linia 1 Robocze szk.'!L34</f>
        <v>11</v>
      </c>
      <c r="X4" s="58">
        <f>'Linia 1 Robocze szk.'!M34</f>
        <v>15</v>
      </c>
      <c r="Y4" s="58">
        <f>'Linia 1 Robocze szk.'!N34</f>
        <v>16</v>
      </c>
      <c r="Z4" s="58">
        <f>'Linia 1 Robocze szk.'!O34</f>
        <v>7</v>
      </c>
      <c r="AA4" s="58">
        <f>'Linia 1 Robocze szk.'!P34</f>
        <v>6</v>
      </c>
      <c r="AB4" s="65">
        <f>'Linia 1 Robocze szk.'!Q34</f>
        <v>16.785714285714285</v>
      </c>
    </row>
    <row r="5" spans="1:32" x14ac:dyDescent="0.25">
      <c r="A5" s="3">
        <v>2</v>
      </c>
      <c r="B5" s="4" t="s">
        <v>3</v>
      </c>
      <c r="C5" s="43">
        <f>'Linia 1 Robocze szk.'!C6</f>
        <v>42</v>
      </c>
      <c r="D5" s="44">
        <f>'Linia 1 Robocze szk.'!D6</f>
        <v>0</v>
      </c>
      <c r="E5" s="43">
        <f>'Linia 1 Soboty zima'!C6</f>
        <v>13</v>
      </c>
      <c r="F5" s="44">
        <f>'Linia 1 Soboty zima'!D6</f>
        <v>0</v>
      </c>
      <c r="G5" s="18"/>
      <c r="H5" s="3">
        <v>2</v>
      </c>
      <c r="I5" s="5" t="s">
        <v>175</v>
      </c>
      <c r="J5" s="43">
        <f>'Linia 2 Robocze szk.'!C6</f>
        <v>10</v>
      </c>
      <c r="K5" s="44">
        <f>'Linia 2 Robocze szk.'!D6</f>
        <v>0</v>
      </c>
    </row>
    <row r="6" spans="1:32" ht="15.75" thickBot="1" x14ac:dyDescent="0.3">
      <c r="A6" s="3">
        <v>3</v>
      </c>
      <c r="B6" s="4" t="s">
        <v>4</v>
      </c>
      <c r="C6" s="43">
        <f>'Linia 1 Robocze szk.'!C7</f>
        <v>29</v>
      </c>
      <c r="D6" s="44">
        <f>'Linia 1 Robocze szk.'!D7</f>
        <v>1</v>
      </c>
      <c r="E6" s="43">
        <f>'Linia 1 Soboty zima'!C7</f>
        <v>20</v>
      </c>
      <c r="F6" s="44">
        <f>'Linia 1 Soboty zima'!D7</f>
        <v>2</v>
      </c>
      <c r="G6" s="18"/>
      <c r="H6" s="3">
        <v>3</v>
      </c>
      <c r="I6" s="5" t="s">
        <v>176</v>
      </c>
      <c r="J6" s="43">
        <f>'Linia 2 Robocze szk.'!C7</f>
        <v>2</v>
      </c>
      <c r="K6" s="44">
        <f>'Linia 2 Robocze szk.'!D7</f>
        <v>6</v>
      </c>
      <c r="M6" s="80" t="s">
        <v>286</v>
      </c>
      <c r="N6" s="80"/>
    </row>
    <row r="7" spans="1:32" ht="15.75" thickBot="1" x14ac:dyDescent="0.3">
      <c r="A7" s="3">
        <v>4</v>
      </c>
      <c r="B7" s="4" t="s">
        <v>5</v>
      </c>
      <c r="C7" s="43">
        <f>'Linia 1 Robocze szk.'!C8</f>
        <v>30</v>
      </c>
      <c r="D7" s="44">
        <f>'Linia 1 Robocze szk.'!D8</f>
        <v>3</v>
      </c>
      <c r="E7" s="43">
        <f>'Linia 1 Soboty zima'!C8</f>
        <v>7</v>
      </c>
      <c r="F7" s="44">
        <f>'Linia 1 Soboty zima'!D8</f>
        <v>1</v>
      </c>
      <c r="G7" s="18"/>
      <c r="H7" s="3">
        <v>4</v>
      </c>
      <c r="I7" s="5" t="s">
        <v>177</v>
      </c>
      <c r="J7" s="43">
        <f>'Linia 2 Robocze szk.'!C8</f>
        <v>0</v>
      </c>
      <c r="K7" s="44">
        <f>'Linia 2 Robocze szk.'!D8</f>
        <v>1</v>
      </c>
      <c r="M7" s="61" t="s">
        <v>275</v>
      </c>
      <c r="N7" s="62">
        <v>101</v>
      </c>
      <c r="O7" s="62">
        <v>102</v>
      </c>
      <c r="P7" s="62">
        <v>103</v>
      </c>
      <c r="Q7" s="62">
        <v>104</v>
      </c>
      <c r="R7" s="62">
        <v>105</v>
      </c>
      <c r="S7" s="62">
        <v>106</v>
      </c>
      <c r="T7" s="62">
        <v>107</v>
      </c>
      <c r="U7" s="62">
        <v>108</v>
      </c>
      <c r="V7" s="62">
        <v>109</v>
      </c>
      <c r="W7" s="63" t="s">
        <v>274</v>
      </c>
    </row>
    <row r="8" spans="1:32" x14ac:dyDescent="0.25">
      <c r="A8" s="3">
        <v>5</v>
      </c>
      <c r="B8" s="4" t="s">
        <v>6</v>
      </c>
      <c r="C8" s="43">
        <f>'Linia 1 Robocze szk.'!C9</f>
        <v>14</v>
      </c>
      <c r="D8" s="44">
        <f>'Linia 1 Robocze szk.'!D9</f>
        <v>8</v>
      </c>
      <c r="E8" s="43">
        <f>'Linia 1 Soboty zima'!C9</f>
        <v>3</v>
      </c>
      <c r="F8" s="44">
        <f>'Linia 1 Soboty zima'!D9</f>
        <v>1</v>
      </c>
      <c r="G8" s="18"/>
      <c r="H8" s="3">
        <v>5</v>
      </c>
      <c r="I8" s="5" t="s">
        <v>178</v>
      </c>
      <c r="J8" s="43">
        <f>'Linia 2 Robocze szk.'!C9</f>
        <v>1</v>
      </c>
      <c r="K8" s="44">
        <f>'Linia 2 Robocze szk.'!D9</f>
        <v>0</v>
      </c>
      <c r="M8" s="66" t="s">
        <v>272</v>
      </c>
      <c r="N8" s="59">
        <f>'Linia 1 Soboty zima'!C33</f>
        <v>8</v>
      </c>
      <c r="O8" s="59">
        <f>'Linia 1 Soboty zima'!D33</f>
        <v>11</v>
      </c>
      <c r="P8" s="59">
        <f>'Linia 1 Soboty zima'!E33</f>
        <v>11</v>
      </c>
      <c r="Q8" s="59">
        <f>'Linia 1 Soboty zima'!F33</f>
        <v>15</v>
      </c>
      <c r="R8" s="59">
        <f>'Linia 1 Soboty zima'!G33</f>
        <v>14</v>
      </c>
      <c r="S8" s="59">
        <f>'Linia 1 Soboty zima'!H33</f>
        <v>15</v>
      </c>
      <c r="T8" s="59">
        <f>'Linia 1 Soboty zima'!I33</f>
        <v>23</v>
      </c>
      <c r="U8" s="59">
        <f>'Linia 1 Soboty zima'!J33</f>
        <v>16</v>
      </c>
      <c r="V8" s="59">
        <f>'Linia 1 Soboty zima'!K33</f>
        <v>6</v>
      </c>
      <c r="W8" s="64">
        <f>'Linia 1 Soboty zima'!L33</f>
        <v>13.222222222222221</v>
      </c>
    </row>
    <row r="9" spans="1:32" ht="15.75" thickBot="1" x14ac:dyDescent="0.3">
      <c r="A9" s="3">
        <v>6</v>
      </c>
      <c r="B9" s="4" t="s">
        <v>7</v>
      </c>
      <c r="C9" s="43">
        <f>'Linia 1 Robocze szk.'!C10</f>
        <v>6</v>
      </c>
      <c r="D9" s="44">
        <f>'Linia 1 Robocze szk.'!D10</f>
        <v>5</v>
      </c>
      <c r="E9" s="43">
        <f>'Linia 1 Soboty zima'!C10</f>
        <v>3</v>
      </c>
      <c r="F9" s="44">
        <f>'Linia 1 Soboty zima'!D10</f>
        <v>1</v>
      </c>
      <c r="G9" s="18"/>
      <c r="H9" s="3">
        <v>6</v>
      </c>
      <c r="I9" s="5" t="s">
        <v>177</v>
      </c>
      <c r="J9" s="43">
        <f>'Linia 2 Robocze szk.'!C10</f>
        <v>2</v>
      </c>
      <c r="K9" s="44">
        <f>'Linia 2 Robocze szk.'!D10</f>
        <v>0</v>
      </c>
      <c r="M9" s="67" t="s">
        <v>273</v>
      </c>
      <c r="N9" s="58">
        <f>'Linia 1 Soboty zima'!C34</f>
        <v>5</v>
      </c>
      <c r="O9" s="58">
        <f>'Linia 1 Soboty zima'!D34</f>
        <v>9</v>
      </c>
      <c r="P9" s="58">
        <f>'Linia 1 Soboty zima'!E34</f>
        <v>8</v>
      </c>
      <c r="Q9" s="58">
        <f>'Linia 1 Soboty zima'!F34</f>
        <v>10</v>
      </c>
      <c r="R9" s="58">
        <f>'Linia 1 Soboty zima'!G34</f>
        <v>7</v>
      </c>
      <c r="S9" s="58">
        <f>'Linia 1 Soboty zima'!H34</f>
        <v>9</v>
      </c>
      <c r="T9" s="58">
        <f>'Linia 1 Soboty zima'!I34</f>
        <v>14</v>
      </c>
      <c r="U9" s="58">
        <f>'Linia 1 Soboty zima'!J34</f>
        <v>9</v>
      </c>
      <c r="V9" s="58">
        <f>'Linia 1 Soboty zima'!K34</f>
        <v>3</v>
      </c>
      <c r="W9" s="75">
        <f>'Linia 1 Soboty zima'!L34</f>
        <v>8.2222222222222214</v>
      </c>
    </row>
    <row r="10" spans="1:32" x14ac:dyDescent="0.25">
      <c r="A10" s="3">
        <v>7</v>
      </c>
      <c r="B10" s="4" t="s">
        <v>8</v>
      </c>
      <c r="C10" s="43">
        <f>'Linia 1 Robocze szk.'!C11</f>
        <v>6</v>
      </c>
      <c r="D10" s="44">
        <f>'Linia 1 Robocze szk.'!D11</f>
        <v>4</v>
      </c>
      <c r="E10" s="43">
        <f>'Linia 1 Soboty zima'!C11</f>
        <v>0</v>
      </c>
      <c r="F10" s="44">
        <f>'Linia 1 Soboty zima'!D11</f>
        <v>0</v>
      </c>
      <c r="G10" s="18"/>
      <c r="H10" s="3">
        <v>7</v>
      </c>
      <c r="I10" s="5" t="s">
        <v>176</v>
      </c>
      <c r="J10" s="43">
        <f>'Linia 2 Robocze szk.'!C11</f>
        <v>5</v>
      </c>
      <c r="K10" s="44">
        <f>'Linia 2 Robocze szk.'!D11</f>
        <v>0</v>
      </c>
    </row>
    <row r="11" spans="1:32" ht="15.75" thickBot="1" x14ac:dyDescent="0.3">
      <c r="A11" s="3">
        <v>8</v>
      </c>
      <c r="B11" s="5" t="s">
        <v>9</v>
      </c>
      <c r="C11" s="45">
        <f>'Linia 1 Robocze szk.'!C12</f>
        <v>3</v>
      </c>
      <c r="D11" s="46">
        <f>'Linia 1 Robocze szk.'!D12</f>
        <v>0</v>
      </c>
      <c r="E11" s="45">
        <f>'Linia 1 Soboty zima'!C12</f>
        <v>3</v>
      </c>
      <c r="F11" s="46">
        <f>'Linia 1 Soboty zima'!D12</f>
        <v>3</v>
      </c>
      <c r="G11" s="18"/>
      <c r="H11" s="3">
        <v>8</v>
      </c>
      <c r="I11" s="5" t="s">
        <v>179</v>
      </c>
      <c r="J11" s="45">
        <f>'Linia 2 Robocze szk.'!C12</f>
        <v>7</v>
      </c>
      <c r="K11" s="46">
        <f>'Linia 2 Robocze szk.'!D12</f>
        <v>0</v>
      </c>
      <c r="M11" s="80" t="s">
        <v>287</v>
      </c>
    </row>
    <row r="12" spans="1:32" ht="15.75" thickBot="1" x14ac:dyDescent="0.3">
      <c r="A12" s="3">
        <v>9</v>
      </c>
      <c r="B12" s="5" t="s">
        <v>10</v>
      </c>
      <c r="C12" s="45">
        <f>'Linia 1 Robocze szk.'!C13</f>
        <v>38</v>
      </c>
      <c r="D12" s="46">
        <f>'Linia 1 Robocze szk.'!D13</f>
        <v>40</v>
      </c>
      <c r="E12" s="45">
        <f>'Linia 1 Soboty zima'!C13</f>
        <v>1</v>
      </c>
      <c r="F12" s="46">
        <f>'Linia 1 Soboty zima'!D13</f>
        <v>0</v>
      </c>
      <c r="G12" s="18"/>
      <c r="H12" s="3">
        <v>9</v>
      </c>
      <c r="I12" s="5" t="s">
        <v>180</v>
      </c>
      <c r="J12" s="45">
        <f>'Linia 2 Robocze szk.'!C13</f>
        <v>10</v>
      </c>
      <c r="K12" s="46">
        <f>'Linia 2 Robocze szk.'!D13</f>
        <v>0</v>
      </c>
      <c r="M12" s="61" t="s">
        <v>275</v>
      </c>
      <c r="N12" s="71">
        <v>201</v>
      </c>
      <c r="O12" s="71">
        <v>202</v>
      </c>
      <c r="P12" s="62">
        <v>203</v>
      </c>
      <c r="Q12" s="62">
        <v>204</v>
      </c>
      <c r="R12" s="62">
        <v>205</v>
      </c>
      <c r="S12" s="71">
        <v>206</v>
      </c>
      <c r="T12" s="62">
        <v>207</v>
      </c>
      <c r="U12" s="62">
        <v>208</v>
      </c>
      <c r="V12" s="71">
        <v>209</v>
      </c>
      <c r="W12" s="62">
        <v>210</v>
      </c>
      <c r="X12" s="62">
        <v>211</v>
      </c>
      <c r="Y12" s="62">
        <v>212</v>
      </c>
      <c r="Z12" s="62">
        <v>213</v>
      </c>
      <c r="AA12" s="71">
        <v>214</v>
      </c>
      <c r="AB12" s="62">
        <v>215</v>
      </c>
      <c r="AC12" s="62">
        <v>216</v>
      </c>
      <c r="AD12" s="71">
        <v>217</v>
      </c>
      <c r="AE12" s="63" t="s">
        <v>274</v>
      </c>
      <c r="AF12" s="63" t="s">
        <v>274</v>
      </c>
    </row>
    <row r="13" spans="1:32" x14ac:dyDescent="0.25">
      <c r="A13" s="3">
        <v>10</v>
      </c>
      <c r="B13" s="5" t="s">
        <v>11</v>
      </c>
      <c r="C13" s="45">
        <f>'Linia 1 Robocze szk.'!C14</f>
        <v>2</v>
      </c>
      <c r="D13" s="46">
        <f>'Linia 1 Robocze szk.'!D14</f>
        <v>0</v>
      </c>
      <c r="E13" s="45">
        <f>'Linia 1 Soboty zima'!C14</f>
        <v>4</v>
      </c>
      <c r="F13" s="46">
        <f>'Linia 1 Soboty zima'!D14</f>
        <v>6</v>
      </c>
      <c r="G13" s="18"/>
      <c r="H13" s="3">
        <v>10</v>
      </c>
      <c r="I13" s="5" t="s">
        <v>181</v>
      </c>
      <c r="J13" s="45">
        <f>'Linia 2 Robocze szk.'!C14</f>
        <v>5</v>
      </c>
      <c r="K13" s="46">
        <f>'Linia 2 Robocze szk.'!D14</f>
        <v>0</v>
      </c>
      <c r="M13" s="66" t="s">
        <v>272</v>
      </c>
      <c r="N13" s="72">
        <f>'Linia 2 Robocze szk.'!C48</f>
        <v>1</v>
      </c>
      <c r="O13" s="72">
        <f>'Linia 2 Robocze szk.'!D48</f>
        <v>4</v>
      </c>
      <c r="P13" s="59">
        <f>'Linia 2 Robocze szk.'!E48</f>
        <v>35</v>
      </c>
      <c r="Q13" s="59">
        <f>'Linia 2 Robocze szk.'!F48</f>
        <v>39</v>
      </c>
      <c r="R13" s="59">
        <f>'Linia 2 Robocze szk.'!G48</f>
        <v>38</v>
      </c>
      <c r="S13" s="72">
        <f>'Linia 2 Robocze szk.'!H48</f>
        <v>2</v>
      </c>
      <c r="T13" s="59">
        <f>'Linia 2 Robocze szk.'!I48</f>
        <v>15</v>
      </c>
      <c r="U13" s="59">
        <f>'Linia 2 Robocze szk.'!J48</f>
        <v>15</v>
      </c>
      <c r="V13" s="72">
        <f>'Linia 2 Robocze szk.'!K48</f>
        <v>2</v>
      </c>
      <c r="W13" s="59">
        <f>'Linia 2 Robocze szk.'!L48</f>
        <v>23</v>
      </c>
      <c r="X13" s="59">
        <f>'Linia 2 Robocze szk.'!M48</f>
        <v>45</v>
      </c>
      <c r="Y13" s="59">
        <f>'Linia 2 Robocze szk.'!N48</f>
        <v>40</v>
      </c>
      <c r="Z13" s="59">
        <f>'Linia 2 Robocze szk.'!O48</f>
        <v>36</v>
      </c>
      <c r="AA13" s="72">
        <f>'Linia 2 Robocze szk.'!P48</f>
        <v>4</v>
      </c>
      <c r="AB13" s="59">
        <f>'Linia 2 Robocze szk.'!Q48</f>
        <v>16</v>
      </c>
      <c r="AC13" s="59">
        <f>'Linia 2 Robocze szk.'!R48</f>
        <v>5</v>
      </c>
      <c r="AD13" s="72">
        <f>'Linia 2 Robocze szk.'!S48</f>
        <v>2</v>
      </c>
      <c r="AE13" s="64">
        <f>'Linia 2 Robocze szk.'!T48</f>
        <v>18.941176470588236</v>
      </c>
      <c r="AF13" s="64">
        <f>'Linia 2 Robocze szk.'!U48</f>
        <v>27.90909090909091</v>
      </c>
    </row>
    <row r="14" spans="1:32" ht="15.75" thickBot="1" x14ac:dyDescent="0.3">
      <c r="A14" s="3">
        <v>11</v>
      </c>
      <c r="B14" s="5" t="s">
        <v>12</v>
      </c>
      <c r="C14" s="45">
        <f>'Linia 1 Robocze szk.'!C15</f>
        <v>1</v>
      </c>
      <c r="D14" s="46">
        <f>'Linia 1 Robocze szk.'!D15</f>
        <v>0</v>
      </c>
      <c r="E14" s="45">
        <f>'Linia 1 Soboty zima'!C15</f>
        <v>4</v>
      </c>
      <c r="F14" s="46">
        <f>'Linia 1 Soboty zima'!D15</f>
        <v>1</v>
      </c>
      <c r="G14" s="18"/>
      <c r="H14" s="3">
        <v>11</v>
      </c>
      <c r="I14" s="5" t="s">
        <v>179</v>
      </c>
      <c r="J14" s="45">
        <f>'Linia 2 Robocze szk.'!C15</f>
        <v>13</v>
      </c>
      <c r="K14" s="46">
        <f>'Linia 2 Robocze szk.'!D15</f>
        <v>0</v>
      </c>
      <c r="M14" s="67" t="s">
        <v>273</v>
      </c>
      <c r="N14" s="73">
        <f>'Linia 2 Robocze szk.'!C49</f>
        <v>1</v>
      </c>
      <c r="O14" s="73">
        <f>'Linia 2 Robocze szk.'!D49</f>
        <v>4</v>
      </c>
      <c r="P14" s="58">
        <f>'Linia 2 Robocze szk.'!E49</f>
        <v>24</v>
      </c>
      <c r="Q14" s="58">
        <f>'Linia 2 Robocze szk.'!F49</f>
        <v>30</v>
      </c>
      <c r="R14" s="58">
        <f>'Linia 2 Robocze szk.'!G49</f>
        <v>31</v>
      </c>
      <c r="S14" s="73">
        <f>'Linia 2 Robocze szk.'!H49</f>
        <v>2</v>
      </c>
      <c r="T14" s="58">
        <f>'Linia 2 Robocze szk.'!I49</f>
        <v>9</v>
      </c>
      <c r="U14" s="58">
        <f>'Linia 2 Robocze szk.'!J49</f>
        <v>9</v>
      </c>
      <c r="V14" s="73">
        <f>'Linia 2 Robocze szk.'!K49</f>
        <v>2</v>
      </c>
      <c r="W14" s="58">
        <f>'Linia 2 Robocze szk.'!L49</f>
        <v>17</v>
      </c>
      <c r="X14" s="58">
        <f>'Linia 2 Robocze szk.'!M49</f>
        <v>27</v>
      </c>
      <c r="Y14" s="58">
        <f>'Linia 2 Robocze szk.'!N49</f>
        <v>29</v>
      </c>
      <c r="Z14" s="58">
        <f>'Linia 2 Robocze szk.'!O49</f>
        <v>15</v>
      </c>
      <c r="AA14" s="73">
        <f>'Linia 2 Robocze szk.'!P49</f>
        <v>4</v>
      </c>
      <c r="AB14" s="58">
        <f>'Linia 2 Robocze szk.'!Q49</f>
        <v>10</v>
      </c>
      <c r="AC14" s="58">
        <f>'Linia 2 Robocze szk.'!R49</f>
        <v>3</v>
      </c>
      <c r="AD14" s="73">
        <f>'Linia 2 Robocze szk.'!S49</f>
        <v>2</v>
      </c>
      <c r="AE14" s="75">
        <f>'Linia 2 Robocze szk.'!T49</f>
        <v>12.882352941176471</v>
      </c>
      <c r="AF14" s="76">
        <f>'Linia 2 Robocze szk.'!U49</f>
        <v>18.545454545454547</v>
      </c>
    </row>
    <row r="15" spans="1:32" x14ac:dyDescent="0.25">
      <c r="A15" s="3">
        <v>12</v>
      </c>
      <c r="B15" s="4" t="s">
        <v>13</v>
      </c>
      <c r="C15" s="43">
        <f>'Linia 1 Robocze szk.'!C16</f>
        <v>24</v>
      </c>
      <c r="D15" s="44">
        <f>'Linia 1 Robocze szk.'!D16</f>
        <v>13</v>
      </c>
      <c r="E15" s="43">
        <f>'Linia 1 Soboty zima'!C16</f>
        <v>3</v>
      </c>
      <c r="F15" s="44">
        <f>'Linia 1 Soboty zima'!D16</f>
        <v>4</v>
      </c>
      <c r="G15" s="18"/>
      <c r="H15" s="3">
        <v>12</v>
      </c>
      <c r="I15" s="5" t="s">
        <v>182</v>
      </c>
      <c r="J15" s="43">
        <f>'Linia 2 Robocze szk.'!C16</f>
        <v>11</v>
      </c>
      <c r="K15" s="44">
        <f>'Linia 2 Robocze szk.'!D16</f>
        <v>1</v>
      </c>
      <c r="N15" s="74" t="s">
        <v>277</v>
      </c>
      <c r="O15" s="74" t="s">
        <v>277</v>
      </c>
      <c r="S15" s="74" t="s">
        <v>278</v>
      </c>
      <c r="V15" s="74" t="s">
        <v>277</v>
      </c>
      <c r="AA15" s="74" t="s">
        <v>278</v>
      </c>
      <c r="AD15" s="74" t="s">
        <v>278</v>
      </c>
      <c r="AF15" t="s">
        <v>279</v>
      </c>
    </row>
    <row r="16" spans="1:32" ht="15.75" thickBot="1" x14ac:dyDescent="0.3">
      <c r="A16" s="3">
        <v>13</v>
      </c>
      <c r="B16" s="4" t="s">
        <v>14</v>
      </c>
      <c r="C16" s="43">
        <f>'Linia 1 Robocze szk.'!C17</f>
        <v>21</v>
      </c>
      <c r="D16" s="44">
        <f>'Linia 1 Robocze szk.'!D17</f>
        <v>14</v>
      </c>
      <c r="E16" s="43">
        <f>'Linia 1 Soboty zima'!C17</f>
        <v>2</v>
      </c>
      <c r="F16" s="44">
        <f>'Linia 1 Soboty zima'!D17</f>
        <v>14</v>
      </c>
      <c r="G16" s="18"/>
      <c r="H16" s="3">
        <v>13</v>
      </c>
      <c r="I16" s="4" t="s">
        <v>16</v>
      </c>
      <c r="J16" s="43">
        <f>'Linia 2 Robocze szk.'!C17</f>
        <v>11</v>
      </c>
      <c r="K16" s="44">
        <f>'Linia 2 Robocze szk.'!D17</f>
        <v>5</v>
      </c>
    </row>
    <row r="17" spans="1:19" x14ac:dyDescent="0.25">
      <c r="A17" s="3">
        <v>14</v>
      </c>
      <c r="B17" s="6" t="s">
        <v>15</v>
      </c>
      <c r="C17" s="43">
        <f>'Linia 1 Robocze szk.'!C18</f>
        <v>13</v>
      </c>
      <c r="D17" s="44">
        <f>'Linia 1 Robocze szk.'!D18</f>
        <v>16</v>
      </c>
      <c r="E17" s="43">
        <f>'Linia 1 Soboty zima'!C18</f>
        <v>2</v>
      </c>
      <c r="F17" s="44">
        <f>'Linia 1 Soboty zima'!D18</f>
        <v>6</v>
      </c>
      <c r="G17" s="18"/>
      <c r="H17" s="3">
        <v>14</v>
      </c>
      <c r="I17" s="4" t="s">
        <v>17</v>
      </c>
      <c r="J17" s="43">
        <f>'Linia 2 Robocze szk.'!C18</f>
        <v>8</v>
      </c>
      <c r="K17" s="44">
        <f>'Linia 2 Robocze szk.'!D18</f>
        <v>0</v>
      </c>
      <c r="M17" s="91"/>
      <c r="N17" s="90" t="s">
        <v>293</v>
      </c>
      <c r="O17" s="88"/>
      <c r="P17" s="89"/>
      <c r="Q17" s="90" t="s">
        <v>295</v>
      </c>
      <c r="R17" s="88"/>
      <c r="S17" s="89"/>
    </row>
    <row r="18" spans="1:19" ht="23.25" thickBot="1" x14ac:dyDescent="0.3">
      <c r="A18" s="3">
        <v>15</v>
      </c>
      <c r="B18" s="4" t="s">
        <v>16</v>
      </c>
      <c r="C18" s="43">
        <f>'Linia 1 Robocze szk.'!C19</f>
        <v>14</v>
      </c>
      <c r="D18" s="44">
        <f>'Linia 1 Robocze szk.'!D19</f>
        <v>15</v>
      </c>
      <c r="E18" s="43">
        <f>'Linia 1 Soboty zima'!C19</f>
        <v>1</v>
      </c>
      <c r="F18" s="44">
        <f>'Linia 1 Soboty zima'!D19</f>
        <v>5</v>
      </c>
      <c r="G18" s="18"/>
      <c r="H18" s="3">
        <v>15</v>
      </c>
      <c r="I18" s="5" t="s">
        <v>183</v>
      </c>
      <c r="J18" s="43">
        <f>'Linia 2 Robocze szk.'!C19</f>
        <v>15</v>
      </c>
      <c r="K18" s="44">
        <f>'Linia 2 Robocze szk.'!D19</f>
        <v>8</v>
      </c>
      <c r="M18" s="100"/>
      <c r="N18" s="101" t="s">
        <v>272</v>
      </c>
      <c r="O18" s="102" t="s">
        <v>291</v>
      </c>
      <c r="P18" s="103" t="s">
        <v>292</v>
      </c>
      <c r="Q18" s="101" t="s">
        <v>272</v>
      </c>
      <c r="R18" s="102" t="s">
        <v>291</v>
      </c>
      <c r="S18" s="103" t="s">
        <v>292</v>
      </c>
    </row>
    <row r="19" spans="1:19" x14ac:dyDescent="0.25">
      <c r="A19" s="3">
        <v>16</v>
      </c>
      <c r="B19" s="4" t="s">
        <v>17</v>
      </c>
      <c r="C19" s="43">
        <f>'Linia 1 Robocze szk.'!C20</f>
        <v>6</v>
      </c>
      <c r="D19" s="44">
        <f>'Linia 1 Robocze szk.'!D20</f>
        <v>8</v>
      </c>
      <c r="E19" s="43">
        <f>'Linia 1 Soboty zima'!C20</f>
        <v>2</v>
      </c>
      <c r="F19" s="44">
        <f>'Linia 1 Soboty zima'!D20</f>
        <v>1</v>
      </c>
      <c r="G19" s="18"/>
      <c r="H19" s="3">
        <v>16</v>
      </c>
      <c r="I19" s="4" t="s">
        <v>18</v>
      </c>
      <c r="J19" s="43">
        <f>'Linia 2 Robocze szk.'!C20</f>
        <v>16</v>
      </c>
      <c r="K19" s="44">
        <f>'Linia 2 Robocze szk.'!D20</f>
        <v>11</v>
      </c>
      <c r="M19" s="98" t="s">
        <v>289</v>
      </c>
      <c r="N19" s="99">
        <f>C28</f>
        <v>367</v>
      </c>
      <c r="O19" s="59">
        <f>AB3</f>
        <v>26.214285714285715</v>
      </c>
      <c r="P19" s="60">
        <f>MAX(N4:AA4)</f>
        <v>32</v>
      </c>
      <c r="Q19" s="99">
        <f>E28</f>
        <v>119</v>
      </c>
      <c r="R19" s="59">
        <f>W8</f>
        <v>13.222222222222221</v>
      </c>
      <c r="S19" s="60">
        <f>MAX(N9:V9)</f>
        <v>14</v>
      </c>
    </row>
    <row r="20" spans="1:19" x14ac:dyDescent="0.25">
      <c r="A20" s="3">
        <v>17</v>
      </c>
      <c r="B20" s="4" t="s">
        <v>18</v>
      </c>
      <c r="C20" s="43">
        <f>'Linia 1 Robocze szk.'!C21</f>
        <v>15</v>
      </c>
      <c r="D20" s="44">
        <f>'Linia 1 Robocze szk.'!D21</f>
        <v>41</v>
      </c>
      <c r="E20" s="43">
        <f>'Linia 1 Soboty zima'!C21</f>
        <v>11</v>
      </c>
      <c r="F20" s="44">
        <f>'Linia 1 Soboty zima'!D21</f>
        <v>13</v>
      </c>
      <c r="G20" s="18"/>
      <c r="H20" s="3">
        <v>17</v>
      </c>
      <c r="I20" s="4" t="s">
        <v>184</v>
      </c>
      <c r="J20" s="43">
        <f>'Linia 2 Robocze szk.'!C21</f>
        <v>4</v>
      </c>
      <c r="K20" s="44">
        <f>'Linia 2 Robocze szk.'!D21</f>
        <v>9</v>
      </c>
      <c r="M20" s="97" t="s">
        <v>290</v>
      </c>
      <c r="N20" s="92">
        <f>J43</f>
        <v>299</v>
      </c>
      <c r="O20" s="56">
        <f>AF13</f>
        <v>27.90909090909091</v>
      </c>
      <c r="P20" s="57">
        <f>MAX(N14:AD14)</f>
        <v>31</v>
      </c>
      <c r="Q20" s="92">
        <v>0</v>
      </c>
      <c r="R20" s="56">
        <v>0</v>
      </c>
      <c r="S20" s="57">
        <v>0</v>
      </c>
    </row>
    <row r="21" spans="1:19" ht="15.75" thickBot="1" x14ac:dyDescent="0.3">
      <c r="A21" s="3">
        <v>18</v>
      </c>
      <c r="B21" s="4" t="s">
        <v>19</v>
      </c>
      <c r="C21" s="43">
        <f>'Linia 1 Robocze szk.'!C22</f>
        <v>39</v>
      </c>
      <c r="D21" s="44">
        <f>'Linia 1 Robocze szk.'!D22</f>
        <v>32</v>
      </c>
      <c r="E21" s="43">
        <f>'Linia 1 Soboty zima'!C22</f>
        <v>11</v>
      </c>
      <c r="F21" s="44">
        <f>'Linia 1 Soboty zima'!D22</f>
        <v>11</v>
      </c>
      <c r="G21" s="18"/>
      <c r="H21" s="3">
        <v>18</v>
      </c>
      <c r="I21" s="4" t="s">
        <v>185</v>
      </c>
      <c r="J21" s="43">
        <f>'Linia 2 Robocze szk.'!C22</f>
        <v>13</v>
      </c>
      <c r="K21" s="44">
        <f>'Linia 2 Robocze szk.'!D22</f>
        <v>2</v>
      </c>
      <c r="M21" s="96" t="s">
        <v>294</v>
      </c>
      <c r="N21" s="93">
        <f>N19+N20</f>
        <v>666</v>
      </c>
      <c r="O21" s="94">
        <f>AVERAGE(N3:AA3,P13:R13,T13:U13,W13:Z13,AB13:AC13)</f>
        <v>26.96</v>
      </c>
      <c r="P21" s="95">
        <f>MAX(P19:P20)</f>
        <v>32</v>
      </c>
      <c r="Q21" s="93">
        <f>Q19+Q20</f>
        <v>119</v>
      </c>
      <c r="R21" s="94">
        <f>R19</f>
        <v>13.222222222222221</v>
      </c>
      <c r="S21" s="95">
        <f>MAX(S19:S20)</f>
        <v>14</v>
      </c>
    </row>
    <row r="22" spans="1:19" x14ac:dyDescent="0.25">
      <c r="A22" s="3">
        <v>19</v>
      </c>
      <c r="B22" s="4" t="s">
        <v>20</v>
      </c>
      <c r="C22" s="43">
        <f>'Linia 1 Robocze szk.'!C23</f>
        <v>9</v>
      </c>
      <c r="D22" s="44">
        <f>'Linia 1 Robocze szk.'!D23</f>
        <v>23</v>
      </c>
      <c r="E22" s="43">
        <f>'Linia 1 Soboty zima'!C23</f>
        <v>0</v>
      </c>
      <c r="F22" s="44">
        <f>'Linia 1 Soboty zima'!D23</f>
        <v>9</v>
      </c>
      <c r="G22" s="18"/>
      <c r="H22" s="3">
        <v>19</v>
      </c>
      <c r="I22" s="4" t="s">
        <v>21</v>
      </c>
      <c r="J22" s="43">
        <f>'Linia 2 Robocze szk.'!C23</f>
        <v>8</v>
      </c>
      <c r="K22" s="44">
        <f>'Linia 2 Robocze szk.'!D23</f>
        <v>20</v>
      </c>
    </row>
    <row r="23" spans="1:19" x14ac:dyDescent="0.25">
      <c r="A23" s="3">
        <v>20</v>
      </c>
      <c r="B23" s="4" t="s">
        <v>21</v>
      </c>
      <c r="C23" s="43">
        <f>'Linia 1 Robocze szk.'!C24</f>
        <v>4</v>
      </c>
      <c r="D23" s="44">
        <f>'Linia 1 Robocze szk.'!D24</f>
        <v>26</v>
      </c>
      <c r="E23" s="43">
        <f>'Linia 1 Soboty zima'!C24</f>
        <v>2</v>
      </c>
      <c r="F23" s="44">
        <f>'Linia 1 Soboty zima'!D24</f>
        <v>6</v>
      </c>
      <c r="G23" s="18"/>
      <c r="H23" s="3">
        <v>20</v>
      </c>
      <c r="I23" s="4" t="s">
        <v>20</v>
      </c>
      <c r="J23" s="43">
        <f>'Linia 2 Robocze szk.'!C24</f>
        <v>10</v>
      </c>
      <c r="K23" s="44">
        <f>'Linia 2 Robocze szk.'!D24</f>
        <v>8</v>
      </c>
    </row>
    <row r="24" spans="1:19" x14ac:dyDescent="0.25">
      <c r="A24" s="3">
        <v>21</v>
      </c>
      <c r="B24" s="4" t="s">
        <v>22</v>
      </c>
      <c r="C24" s="43">
        <f>'Linia 1 Robocze szk.'!C25</f>
        <v>6</v>
      </c>
      <c r="D24" s="44">
        <f>'Linia 1 Robocze szk.'!D25</f>
        <v>20</v>
      </c>
      <c r="E24" s="43">
        <f>'Linia 1 Soboty zima'!C25</f>
        <v>5</v>
      </c>
      <c r="F24" s="44">
        <f>'Linia 1 Soboty zima'!D25</f>
        <v>1</v>
      </c>
      <c r="G24" s="18"/>
      <c r="H24" s="3">
        <v>21</v>
      </c>
      <c r="I24" s="4" t="s">
        <v>186</v>
      </c>
      <c r="J24" s="43">
        <f>'Linia 2 Robocze szk.'!C25</f>
        <v>2</v>
      </c>
      <c r="K24" s="44">
        <f>'Linia 2 Robocze szk.'!D25</f>
        <v>2</v>
      </c>
    </row>
    <row r="25" spans="1:19" x14ac:dyDescent="0.25">
      <c r="A25" s="3">
        <v>22</v>
      </c>
      <c r="B25" s="4" t="s">
        <v>23</v>
      </c>
      <c r="C25" s="43">
        <f>'Linia 1 Robocze szk.'!C26</f>
        <v>4</v>
      </c>
      <c r="D25" s="44">
        <f>'Linia 1 Robocze szk.'!D26</f>
        <v>40</v>
      </c>
      <c r="E25" s="43">
        <f>'Linia 1 Soboty zima'!C26</f>
        <v>6</v>
      </c>
      <c r="F25" s="44">
        <f>'Linia 1 Soboty zima'!D26</f>
        <v>12</v>
      </c>
      <c r="G25" s="18"/>
      <c r="H25" s="3">
        <v>22</v>
      </c>
      <c r="I25" s="4" t="s">
        <v>187</v>
      </c>
      <c r="J25" s="43">
        <f>'Linia 2 Robocze szk.'!C26</f>
        <v>6</v>
      </c>
      <c r="K25" s="44">
        <f>'Linia 2 Robocze szk.'!D26</f>
        <v>5</v>
      </c>
    </row>
    <row r="26" spans="1:19" x14ac:dyDescent="0.25">
      <c r="A26" s="3">
        <v>23</v>
      </c>
      <c r="B26" s="4" t="s">
        <v>24</v>
      </c>
      <c r="C26" s="43">
        <f>'Linia 1 Robocze szk.'!C27</f>
        <v>0</v>
      </c>
      <c r="D26" s="44">
        <f>'Linia 1 Robocze szk.'!D27</f>
        <v>35</v>
      </c>
      <c r="E26" s="43">
        <f>'Linia 1 Soboty zima'!C27</f>
        <v>0</v>
      </c>
      <c r="F26" s="44">
        <f>'Linia 1 Soboty zima'!D27</f>
        <v>19</v>
      </c>
      <c r="G26" s="18"/>
      <c r="H26" s="3">
        <v>23</v>
      </c>
      <c r="I26" s="4" t="s">
        <v>188</v>
      </c>
      <c r="J26" s="43">
        <f>'Linia 2 Robocze szk.'!C27</f>
        <v>4</v>
      </c>
      <c r="K26" s="44">
        <f>'Linia 2 Robocze szk.'!D27</f>
        <v>13</v>
      </c>
    </row>
    <row r="27" spans="1:19" ht="15.75" thickBot="1" x14ac:dyDescent="0.3">
      <c r="A27" s="7">
        <v>24</v>
      </c>
      <c r="B27" s="8" t="s">
        <v>2</v>
      </c>
      <c r="C27" s="47">
        <f>'Linia 1 Robocze szk.'!C28</f>
        <v>0</v>
      </c>
      <c r="D27" s="48">
        <f>'Linia 1 Robocze szk.'!D28</f>
        <v>23</v>
      </c>
      <c r="E27" s="47">
        <f>'Linia 1 Soboty zima'!C28</f>
        <v>0</v>
      </c>
      <c r="F27" s="48">
        <f>'Linia 1 Soboty zima'!D28</f>
        <v>3</v>
      </c>
      <c r="G27" s="18"/>
      <c r="H27" s="3">
        <v>24</v>
      </c>
      <c r="I27" s="4" t="s">
        <v>189</v>
      </c>
      <c r="J27" s="43">
        <f>'Linia 2 Robocze szk.'!C28</f>
        <v>3</v>
      </c>
      <c r="K27" s="44">
        <f>'Linia 2 Robocze szk.'!D28</f>
        <v>1</v>
      </c>
    </row>
    <row r="28" spans="1:19" ht="15.75" thickBot="1" x14ac:dyDescent="0.3">
      <c r="A28" s="52"/>
      <c r="B28" s="52"/>
      <c r="C28" s="49">
        <f>'Linia 1 Robocze szk.'!C29</f>
        <v>367</v>
      </c>
      <c r="D28" s="50">
        <f>'Linia 1 Robocze szk.'!D29</f>
        <v>367</v>
      </c>
      <c r="E28" s="49">
        <f>'Linia 1 Soboty zima'!C29</f>
        <v>119</v>
      </c>
      <c r="F28" s="50">
        <f>'Linia 1 Soboty zima'!D29</f>
        <v>119</v>
      </c>
      <c r="H28" s="3">
        <v>25</v>
      </c>
      <c r="I28" s="4" t="s">
        <v>190</v>
      </c>
      <c r="J28" s="43">
        <f>'Linia 2 Robocze szk.'!C29</f>
        <v>14</v>
      </c>
      <c r="K28" s="44">
        <f>'Linia 2 Robocze szk.'!D29</f>
        <v>4</v>
      </c>
    </row>
    <row r="29" spans="1:19" x14ac:dyDescent="0.25">
      <c r="H29" s="3">
        <v>26</v>
      </c>
      <c r="I29" s="4" t="s">
        <v>191</v>
      </c>
      <c r="J29" s="43">
        <f>'Linia 2 Robocze szk.'!C30</f>
        <v>9</v>
      </c>
      <c r="K29" s="44">
        <f>'Linia 2 Robocze szk.'!D30</f>
        <v>6</v>
      </c>
    </row>
    <row r="30" spans="1:19" ht="15.75" thickBot="1" x14ac:dyDescent="0.3">
      <c r="B30" s="87" t="s">
        <v>288</v>
      </c>
      <c r="H30" s="3">
        <v>27</v>
      </c>
      <c r="I30" s="4" t="s">
        <v>192</v>
      </c>
      <c r="J30" s="43">
        <f>'Linia 2 Robocze szk.'!C31</f>
        <v>7</v>
      </c>
      <c r="K30" s="44">
        <f>'Linia 2 Robocze szk.'!D31</f>
        <v>2</v>
      </c>
    </row>
    <row r="31" spans="1:19" x14ac:dyDescent="0.25">
      <c r="B31" s="81" t="s">
        <v>2</v>
      </c>
      <c r="C31" s="17">
        <f>C4+C27+J4+J42</f>
        <v>81</v>
      </c>
      <c r="D31" s="38">
        <f>D4+D27+K4+K42</f>
        <v>33</v>
      </c>
      <c r="F31" s="18"/>
      <c r="H31" s="3">
        <v>28</v>
      </c>
      <c r="I31" s="12" t="s">
        <v>193</v>
      </c>
      <c r="J31" s="43">
        <f>'Linia 2 Robocze szk.'!C32</f>
        <v>50</v>
      </c>
      <c r="K31" s="44">
        <f>'Linia 2 Robocze szk.'!D32</f>
        <v>41</v>
      </c>
    </row>
    <row r="32" spans="1:19" x14ac:dyDescent="0.25">
      <c r="B32" s="82" t="s">
        <v>192</v>
      </c>
      <c r="C32" s="83">
        <f>C13+J30</f>
        <v>9</v>
      </c>
      <c r="D32" s="39">
        <f>D13+K30</f>
        <v>2</v>
      </c>
      <c r="F32" s="18"/>
      <c r="H32" s="3">
        <v>29</v>
      </c>
      <c r="I32" s="12" t="s">
        <v>194</v>
      </c>
      <c r="J32" s="43">
        <f>'Linia 2 Robocze szk.'!C33</f>
        <v>1</v>
      </c>
      <c r="K32" s="44">
        <f>'Linia 2 Robocze szk.'!D33</f>
        <v>6</v>
      </c>
    </row>
    <row r="33" spans="2:11" x14ac:dyDescent="0.25">
      <c r="B33" s="82" t="s">
        <v>193</v>
      </c>
      <c r="C33" s="83">
        <f>C12+J31</f>
        <v>88</v>
      </c>
      <c r="D33" s="39">
        <f>D12+K31</f>
        <v>81</v>
      </c>
      <c r="F33" s="18"/>
      <c r="H33" s="3">
        <v>30</v>
      </c>
      <c r="I33" s="12" t="s">
        <v>195</v>
      </c>
      <c r="J33" s="43">
        <f>'Linia 2 Robocze szk.'!C34</f>
        <v>4</v>
      </c>
      <c r="K33" s="44">
        <f>'Linia 2 Robocze szk.'!D34</f>
        <v>19</v>
      </c>
    </row>
    <row r="34" spans="2:11" x14ac:dyDescent="0.25">
      <c r="B34" s="82" t="s">
        <v>16</v>
      </c>
      <c r="C34" s="83">
        <f>C18+J16</f>
        <v>25</v>
      </c>
      <c r="D34" s="39">
        <f>D18+K16</f>
        <v>20</v>
      </c>
      <c r="F34" s="18"/>
      <c r="H34" s="3">
        <v>31</v>
      </c>
      <c r="I34" s="12" t="s">
        <v>23</v>
      </c>
      <c r="J34" s="43">
        <f>'Linia 2 Robocze szk.'!C35</f>
        <v>3</v>
      </c>
      <c r="K34" s="44">
        <f>'Linia 2 Robocze szk.'!D35</f>
        <v>43</v>
      </c>
    </row>
    <row r="35" spans="2:11" x14ac:dyDescent="0.25">
      <c r="B35" s="82" t="s">
        <v>17</v>
      </c>
      <c r="C35" s="83">
        <f>C19+J17</f>
        <v>14</v>
      </c>
      <c r="D35" s="39">
        <f>D19+K17</f>
        <v>8</v>
      </c>
      <c r="F35" s="18"/>
      <c r="H35" s="3">
        <v>32</v>
      </c>
      <c r="I35" s="12" t="s">
        <v>24</v>
      </c>
      <c r="J35" s="43">
        <f>'Linia 2 Robocze szk.'!C36</f>
        <v>0</v>
      </c>
      <c r="K35" s="44">
        <f>'Linia 2 Robocze szk.'!D36</f>
        <v>29</v>
      </c>
    </row>
    <row r="36" spans="2:11" x14ac:dyDescent="0.25">
      <c r="B36" s="82" t="s">
        <v>18</v>
      </c>
      <c r="C36" s="83">
        <f>C20+J19</f>
        <v>31</v>
      </c>
      <c r="D36" s="39">
        <f>D20+K19</f>
        <v>52</v>
      </c>
      <c r="F36" s="18"/>
      <c r="H36" s="3">
        <v>33</v>
      </c>
      <c r="I36" s="5" t="s">
        <v>182</v>
      </c>
      <c r="J36" s="43">
        <f>'Linia 2 Robocze szk.'!C37</f>
        <v>2</v>
      </c>
      <c r="K36" s="44">
        <f>'Linia 2 Robocze szk.'!D37</f>
        <v>6</v>
      </c>
    </row>
    <row r="37" spans="2:11" x14ac:dyDescent="0.25">
      <c r="B37" s="82" t="s">
        <v>20</v>
      </c>
      <c r="C37" s="83">
        <f>C22+J23</f>
        <v>19</v>
      </c>
      <c r="D37" s="39">
        <f>D22+K23</f>
        <v>31</v>
      </c>
      <c r="F37" s="18"/>
      <c r="H37" s="3">
        <v>34</v>
      </c>
      <c r="I37" s="5" t="s">
        <v>179</v>
      </c>
      <c r="J37" s="43">
        <f>'Linia 2 Robocze szk.'!C38</f>
        <v>0</v>
      </c>
      <c r="K37" s="44">
        <f>'Linia 2 Robocze szk.'!D38</f>
        <v>6</v>
      </c>
    </row>
    <row r="38" spans="2:11" x14ac:dyDescent="0.25">
      <c r="B38" s="82" t="s">
        <v>21</v>
      </c>
      <c r="C38" s="83">
        <f>C23+J22</f>
        <v>12</v>
      </c>
      <c r="D38" s="39">
        <f>D23+K22</f>
        <v>46</v>
      </c>
      <c r="F38" s="18"/>
      <c r="H38" s="3">
        <v>35</v>
      </c>
      <c r="I38" s="13" t="s">
        <v>180</v>
      </c>
      <c r="J38" s="43">
        <f>'Linia 2 Robocze szk.'!C39</f>
        <v>1</v>
      </c>
      <c r="K38" s="44">
        <f>'Linia 2 Robocze szk.'!D39</f>
        <v>14</v>
      </c>
    </row>
    <row r="39" spans="2:11" x14ac:dyDescent="0.25">
      <c r="B39" s="82" t="s">
        <v>24</v>
      </c>
      <c r="C39" s="83">
        <f>C26+J35</f>
        <v>0</v>
      </c>
      <c r="D39" s="39">
        <f>D26+K35</f>
        <v>64</v>
      </c>
      <c r="F39" s="18"/>
      <c r="H39" s="3">
        <v>36</v>
      </c>
      <c r="I39" s="13" t="s">
        <v>181</v>
      </c>
      <c r="J39" s="43">
        <f>'Linia 2 Robocze szk.'!C40</f>
        <v>1</v>
      </c>
      <c r="K39" s="44">
        <f>'Linia 2 Robocze szk.'!D40</f>
        <v>8</v>
      </c>
    </row>
    <row r="40" spans="2:11" x14ac:dyDescent="0.25">
      <c r="B40" s="85" t="s">
        <v>180</v>
      </c>
      <c r="C40" s="83">
        <f>J12+J38</f>
        <v>11</v>
      </c>
      <c r="D40" s="39">
        <f>K12+K38</f>
        <v>14</v>
      </c>
      <c r="F40" s="18"/>
      <c r="H40" s="3">
        <v>37</v>
      </c>
      <c r="I40" s="13" t="s">
        <v>179</v>
      </c>
      <c r="J40" s="43">
        <f>'Linia 2 Robocze szk.'!C41</f>
        <v>1</v>
      </c>
      <c r="K40" s="44">
        <f>'Linia 2 Robocze szk.'!D41</f>
        <v>0</v>
      </c>
    </row>
    <row r="41" spans="2:11" x14ac:dyDescent="0.25">
      <c r="B41" s="85" t="s">
        <v>181</v>
      </c>
      <c r="C41" s="83">
        <f>J13+J39</f>
        <v>6</v>
      </c>
      <c r="D41" s="39">
        <f>K13+K39</f>
        <v>8</v>
      </c>
      <c r="F41" s="18"/>
      <c r="H41" s="3">
        <v>38</v>
      </c>
      <c r="I41" s="13" t="s">
        <v>175</v>
      </c>
      <c r="J41" s="43">
        <f>'Linia 2 Robocze szk.'!C42</f>
        <v>0</v>
      </c>
      <c r="K41" s="44">
        <f>'Linia 2 Robocze szk.'!D42</f>
        <v>13</v>
      </c>
    </row>
    <row r="42" spans="2:11" ht="15.75" thickBot="1" x14ac:dyDescent="0.3">
      <c r="B42" s="85" t="s">
        <v>179</v>
      </c>
      <c r="C42" s="83">
        <f>J11+J14+J37+J40</f>
        <v>21</v>
      </c>
      <c r="D42" s="39">
        <f>K11+K14+K37+K40</f>
        <v>6</v>
      </c>
      <c r="F42" s="18"/>
      <c r="H42" s="7">
        <v>39</v>
      </c>
      <c r="I42" s="8" t="s">
        <v>2</v>
      </c>
      <c r="J42" s="68">
        <f>'Linia 2 Robocze szk.'!C43</f>
        <v>0</v>
      </c>
      <c r="K42" s="69">
        <f>'Linia 2 Robocze szk.'!D43</f>
        <v>10</v>
      </c>
    </row>
    <row r="43" spans="2:11" ht="15.75" thickBot="1" x14ac:dyDescent="0.3">
      <c r="B43" s="85" t="s">
        <v>182</v>
      </c>
      <c r="C43" s="83">
        <f>J15+J36</f>
        <v>13</v>
      </c>
      <c r="D43" s="39">
        <f>K15+K36</f>
        <v>7</v>
      </c>
      <c r="F43" s="18"/>
      <c r="H43" s="18"/>
      <c r="I43" s="18"/>
      <c r="J43" s="53">
        <f>'Linia 2 Robocze szk.'!C44</f>
        <v>299</v>
      </c>
      <c r="K43" s="70">
        <f>'Linia 2 Robocze szk.'!D44</f>
        <v>299</v>
      </c>
    </row>
    <row r="44" spans="2:11" x14ac:dyDescent="0.25">
      <c r="B44" s="85" t="s">
        <v>175</v>
      </c>
      <c r="C44" s="83">
        <f>J5+J41</f>
        <v>10</v>
      </c>
      <c r="D44" s="39">
        <f>K5+K41</f>
        <v>13</v>
      </c>
      <c r="F44" s="18"/>
    </row>
    <row r="45" spans="2:11" x14ac:dyDescent="0.25">
      <c r="B45" s="85" t="s">
        <v>176</v>
      </c>
      <c r="C45" s="83">
        <f>J6+J10</f>
        <v>7</v>
      </c>
      <c r="D45" s="39">
        <f>K6+K10</f>
        <v>6</v>
      </c>
      <c r="F45" s="18"/>
    </row>
    <row r="46" spans="2:11" ht="15.75" thickBot="1" x14ac:dyDescent="0.3">
      <c r="B46" s="86" t="s">
        <v>177</v>
      </c>
      <c r="C46" s="84">
        <f>J7+J9</f>
        <v>2</v>
      </c>
      <c r="D46" s="40">
        <f>K7+K9</f>
        <v>1</v>
      </c>
      <c r="F46" s="18"/>
    </row>
  </sheetData>
  <mergeCells count="18">
    <mergeCell ref="Q17:S17"/>
    <mergeCell ref="K2:K3"/>
    <mergeCell ref="H1:I1"/>
    <mergeCell ref="J1:K1"/>
    <mergeCell ref="N17:P17"/>
    <mergeCell ref="M17:M18"/>
    <mergeCell ref="C1:D1"/>
    <mergeCell ref="E1:F1"/>
    <mergeCell ref="A1:B1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conditionalFormatting sqref="C4:C27">
    <cfRule type="dataBar" priority="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{790B312D-DBEB-4089-A60B-574993580604}</x14:id>
        </ext>
      </extLst>
    </cfRule>
  </conditionalFormatting>
  <conditionalFormatting sqref="D4:D27 F4:F27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{2620653E-8026-41AA-A8E9-181944982E97}</x14:id>
        </ext>
      </extLst>
    </cfRule>
  </conditionalFormatting>
  <conditionalFormatting sqref="E4:E27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{2AE8D512-DEE9-4662-8BF2-72772A0F4382}</x14:id>
        </ext>
      </extLst>
    </cfRule>
  </conditionalFormatting>
  <conditionalFormatting sqref="J4:J42"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{77965191-2715-42EA-BFC5-F88F8ACD5C60}</x14:id>
        </ext>
      </extLst>
    </cfRule>
  </conditionalFormatting>
  <conditionalFormatting sqref="K4:K42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{FBB9A3E4-6872-4092-92E8-B7439CF99538}</x14:id>
        </ext>
      </extLst>
    </cfRule>
  </conditionalFormatting>
  <conditionalFormatting sqref="N3:AA3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{DB65E72F-CE2C-4AD5-9FAE-F03DF0355440}</x14:id>
        </ext>
      </extLst>
    </cfRule>
  </conditionalFormatting>
  <conditionalFormatting sqref="N4:AA4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{6133C4C3-4E67-4CE7-822C-25415CFE7277}</x14:id>
        </ext>
      </extLst>
    </cfRule>
  </conditionalFormatting>
  <conditionalFormatting sqref="N8:V8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{E3BDE2C9-EC68-46E8-ABD1-9AC3F2EDF3EC}</x14:id>
        </ext>
      </extLst>
    </cfRule>
  </conditionalFormatting>
  <conditionalFormatting sqref="N9:V9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{2D730FD2-05A0-4DD3-A781-8042721DAEB7}</x14:id>
        </ext>
      </extLst>
    </cfRule>
  </conditionalFormatting>
  <conditionalFormatting sqref="N13:AD13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{59E7EE8D-F005-441C-B4FD-94D776D9AC45}</x14:id>
        </ext>
      </extLst>
    </cfRule>
  </conditionalFormatting>
  <conditionalFormatting sqref="N14:AD14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{C22B495C-322D-4BC2-8D1D-B5F88686F868}</x14:id>
        </ext>
      </extLst>
    </cfRule>
  </conditionalFormatting>
  <conditionalFormatting sqref="C31:C46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{CA696B8C-25C1-4998-93F3-F77B5A210755}</x14:id>
        </ext>
      </extLst>
    </cfRule>
  </conditionalFormatting>
  <conditionalFormatting sqref="D31:D4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{BF18582D-E128-474C-B8F8-20F303C49EFB}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0B312D-DBEB-4089-A60B-5749935806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C4:C27</xm:sqref>
        </x14:conditionalFormatting>
        <x14:conditionalFormatting xmlns:xm="http://schemas.microsoft.com/office/excel/2006/main">
          <x14:cfRule type="dataBar" id="{2620653E-8026-41AA-A8E9-181944982E9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D4:D27 F4:F27</xm:sqref>
        </x14:conditionalFormatting>
        <x14:conditionalFormatting xmlns:xm="http://schemas.microsoft.com/office/excel/2006/main">
          <x14:cfRule type="dataBar" id="{2AE8D512-DEE9-4662-8BF2-72772A0F43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E4:E27</xm:sqref>
        </x14:conditionalFormatting>
        <x14:conditionalFormatting xmlns:xm="http://schemas.microsoft.com/office/excel/2006/main">
          <x14:cfRule type="dataBar" id="{77965191-2715-42EA-BFC5-F88F8ACD5C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J4:J42</xm:sqref>
        </x14:conditionalFormatting>
        <x14:conditionalFormatting xmlns:xm="http://schemas.microsoft.com/office/excel/2006/main">
          <x14:cfRule type="dataBar" id="{FBB9A3E4-6872-4092-92E8-B7439CF9953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K4:K42</xm:sqref>
        </x14:conditionalFormatting>
        <x14:conditionalFormatting xmlns:xm="http://schemas.microsoft.com/office/excel/2006/main">
          <x14:cfRule type="dataBar" id="{DB65E72F-CE2C-4AD5-9FAE-F03DF035544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N3:AA3</xm:sqref>
        </x14:conditionalFormatting>
        <x14:conditionalFormatting xmlns:xm="http://schemas.microsoft.com/office/excel/2006/main">
          <x14:cfRule type="dataBar" id="{6133C4C3-4E67-4CE7-822C-25415CFE72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N4:AA4</xm:sqref>
        </x14:conditionalFormatting>
        <x14:conditionalFormatting xmlns:xm="http://schemas.microsoft.com/office/excel/2006/main">
          <x14:cfRule type="dataBar" id="{E3BDE2C9-EC68-46E8-ABD1-9AC3F2EDF3E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N8:V8</xm:sqref>
        </x14:conditionalFormatting>
        <x14:conditionalFormatting xmlns:xm="http://schemas.microsoft.com/office/excel/2006/main">
          <x14:cfRule type="dataBar" id="{2D730FD2-05A0-4DD3-A781-8042721DAEB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N9:V9</xm:sqref>
        </x14:conditionalFormatting>
        <x14:conditionalFormatting xmlns:xm="http://schemas.microsoft.com/office/excel/2006/main">
          <x14:cfRule type="dataBar" id="{59E7EE8D-F005-441C-B4FD-94D776D9AC45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N13:AD13</xm:sqref>
        </x14:conditionalFormatting>
        <x14:conditionalFormatting xmlns:xm="http://schemas.microsoft.com/office/excel/2006/main">
          <x14:cfRule type="dataBar" id="{C22B495C-322D-4BC2-8D1D-B5F88686F8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N14:AD14</xm:sqref>
        </x14:conditionalFormatting>
        <x14:conditionalFormatting xmlns:xm="http://schemas.microsoft.com/office/excel/2006/main">
          <x14:cfRule type="dataBar" id="{CA696B8C-25C1-4998-93F3-F77B5A2107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C31:C46</xm:sqref>
        </x14:conditionalFormatting>
        <x14:conditionalFormatting xmlns:xm="http://schemas.microsoft.com/office/excel/2006/main">
          <x14:cfRule type="dataBar" id="{BF18582D-E128-474C-B8F8-20F303C49EF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D31:D46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9343-0F39-47A4-93AD-8533C9E1EA44}">
  <sheetPr>
    <tabColor rgb="FF92D050"/>
  </sheetPr>
  <dimension ref="A1:L124"/>
  <sheetViews>
    <sheetView workbookViewId="0">
      <selection activeCell="J14" sqref="I2:J14"/>
    </sheetView>
  </sheetViews>
  <sheetFormatPr defaultRowHeight="15" x14ac:dyDescent="0.25"/>
  <cols>
    <col min="1" max="1" width="15.5703125" style="112" bestFit="1" customWidth="1"/>
    <col min="2" max="2" width="7" style="77" customWidth="1"/>
    <col min="3" max="4" width="15.7109375" style="107" customWidth="1"/>
    <col min="5" max="6" width="15.7109375" style="109" customWidth="1"/>
    <col min="7" max="7" width="15.7109375" style="107" customWidth="1"/>
    <col min="9" max="9" width="38.85546875" customWidth="1"/>
    <col min="10" max="10" width="14.85546875" bestFit="1" customWidth="1"/>
  </cols>
  <sheetData>
    <row r="1" spans="1:12" ht="36.75" customHeight="1" x14ac:dyDescent="0.25">
      <c r="A1" s="104" t="s">
        <v>296</v>
      </c>
      <c r="B1" s="105" t="s">
        <v>297</v>
      </c>
      <c r="C1" s="106" t="s">
        <v>305</v>
      </c>
      <c r="D1" s="106" t="s">
        <v>306</v>
      </c>
      <c r="E1" s="108" t="s">
        <v>307</v>
      </c>
      <c r="F1" s="108" t="s">
        <v>272</v>
      </c>
      <c r="G1" s="106" t="s">
        <v>308</v>
      </c>
    </row>
    <row r="2" spans="1:12" ht="15.75" x14ac:dyDescent="0.25">
      <c r="A2" s="112">
        <v>45170</v>
      </c>
      <c r="B2" s="77" t="s">
        <v>299</v>
      </c>
      <c r="C2" s="107">
        <v>261.98</v>
      </c>
      <c r="D2" s="107">
        <v>261.98</v>
      </c>
      <c r="E2" s="109">
        <v>21</v>
      </c>
      <c r="F2" s="109">
        <v>666</v>
      </c>
      <c r="G2" s="107">
        <v>27</v>
      </c>
      <c r="I2" s="113" t="s">
        <v>319</v>
      </c>
      <c r="J2" s="114" t="s">
        <v>318</v>
      </c>
    </row>
    <row r="3" spans="1:12" ht="15.75" x14ac:dyDescent="0.25">
      <c r="A3" s="112">
        <v>45171</v>
      </c>
      <c r="B3" s="77" t="s">
        <v>300</v>
      </c>
      <c r="C3" s="107">
        <v>130.86000000000001</v>
      </c>
      <c r="D3" s="107">
        <v>130.86000000000001</v>
      </c>
      <c r="E3" s="109">
        <v>11</v>
      </c>
      <c r="F3" s="109">
        <v>119</v>
      </c>
      <c r="G3" s="107">
        <v>13</v>
      </c>
      <c r="I3" s="113" t="s">
        <v>305</v>
      </c>
      <c r="J3" s="114">
        <v>31344.37</v>
      </c>
    </row>
    <row r="4" spans="1:12" ht="15.75" x14ac:dyDescent="0.25">
      <c r="A4" s="112">
        <v>45172</v>
      </c>
      <c r="B4" s="77" t="s">
        <v>298</v>
      </c>
      <c r="I4" s="122" t="s">
        <v>306</v>
      </c>
      <c r="J4" s="123">
        <f>Tabela1[[#Totals],[Wykonana praca przewozowa]]</f>
        <v>30853.039999999997</v>
      </c>
    </row>
    <row r="5" spans="1:12" ht="15.75" x14ac:dyDescent="0.25">
      <c r="A5" s="112">
        <v>45173</v>
      </c>
      <c r="B5" s="77" t="s">
        <v>301</v>
      </c>
      <c r="C5" s="107">
        <v>366.36</v>
      </c>
      <c r="D5" s="107">
        <v>346.13</v>
      </c>
      <c r="E5" s="109">
        <v>31</v>
      </c>
      <c r="F5" s="109">
        <f>ANALIZA!$N$21</f>
        <v>666</v>
      </c>
      <c r="G5" s="107">
        <f>ANALIZA!$O$21</f>
        <v>26.96</v>
      </c>
      <c r="I5" s="125" t="s">
        <v>307</v>
      </c>
      <c r="J5" s="123">
        <f>Tabela1[[#Totals],[Liczba kursów]]</f>
        <v>2688</v>
      </c>
      <c r="L5">
        <f>119*1.05</f>
        <v>124.95</v>
      </c>
    </row>
    <row r="6" spans="1:12" ht="15.75" x14ac:dyDescent="0.25">
      <c r="A6" s="112">
        <v>45174</v>
      </c>
      <c r="B6" s="77" t="s">
        <v>301</v>
      </c>
      <c r="C6" s="107">
        <v>366.36</v>
      </c>
      <c r="D6" s="107">
        <v>346.13</v>
      </c>
      <c r="E6" s="109">
        <v>31</v>
      </c>
      <c r="F6" s="109">
        <f>ANALIZA!$N$21</f>
        <v>666</v>
      </c>
      <c r="G6" s="107">
        <f>ANALIZA!$O$21</f>
        <v>26.96</v>
      </c>
      <c r="I6" s="115" t="s">
        <v>272</v>
      </c>
      <c r="J6" s="114">
        <f>Tabela1[[#Totals],[Liczba pasażerów]]</f>
        <v>56902</v>
      </c>
    </row>
    <row r="7" spans="1:12" ht="15.75" x14ac:dyDescent="0.25">
      <c r="A7" s="112">
        <v>45175</v>
      </c>
      <c r="B7" s="77" t="s">
        <v>301</v>
      </c>
      <c r="C7" s="107">
        <v>366.36</v>
      </c>
      <c r="D7" s="107">
        <v>346.13</v>
      </c>
      <c r="E7" s="109">
        <v>31</v>
      </c>
      <c r="F7" s="109">
        <f>ANALIZA!$N$21</f>
        <v>666</v>
      </c>
      <c r="G7" s="107">
        <f>ANALIZA!$O$21</f>
        <v>26.96</v>
      </c>
      <c r="I7" s="124" t="s">
        <v>310</v>
      </c>
      <c r="J7" s="123">
        <f>J6*1.05</f>
        <v>59747.100000000006</v>
      </c>
    </row>
    <row r="8" spans="1:12" ht="15.75" x14ac:dyDescent="0.25">
      <c r="A8" s="112">
        <v>45176</v>
      </c>
      <c r="B8" s="77" t="s">
        <v>301</v>
      </c>
      <c r="C8" s="107">
        <v>358.75</v>
      </c>
      <c r="D8" s="107">
        <v>345.96</v>
      </c>
      <c r="E8" s="109">
        <v>31</v>
      </c>
      <c r="F8" s="109">
        <f>ANALIZA!$N$21</f>
        <v>666</v>
      </c>
      <c r="G8" s="107">
        <f>ANALIZA!$O$21</f>
        <v>26.96</v>
      </c>
      <c r="I8" s="113" t="s">
        <v>311</v>
      </c>
      <c r="J8" s="114">
        <f>J6/J5</f>
        <v>21.16889880952381</v>
      </c>
    </row>
    <row r="9" spans="1:12" ht="15.75" x14ac:dyDescent="0.25">
      <c r="A9" s="112">
        <v>45177</v>
      </c>
      <c r="B9" s="77" t="s">
        <v>301</v>
      </c>
      <c r="C9" s="107">
        <v>358.75</v>
      </c>
      <c r="D9" s="107">
        <v>358.75</v>
      </c>
      <c r="E9" s="109">
        <v>31</v>
      </c>
      <c r="F9" s="109">
        <f>ANALIZA!$N$21</f>
        <v>666</v>
      </c>
      <c r="G9" s="107">
        <f>ANALIZA!$O$21</f>
        <v>26.96</v>
      </c>
      <c r="I9" s="122" t="s">
        <v>312</v>
      </c>
      <c r="J9" s="123">
        <f>J7/J5</f>
        <v>22.227343750000003</v>
      </c>
    </row>
    <row r="10" spans="1:12" ht="15.75" x14ac:dyDescent="0.25">
      <c r="A10" s="112">
        <v>45178</v>
      </c>
      <c r="B10" s="77" t="s">
        <v>302</v>
      </c>
      <c r="C10" s="107">
        <v>100.8</v>
      </c>
      <c r="D10" s="107">
        <v>107</v>
      </c>
      <c r="E10" s="109">
        <v>9</v>
      </c>
      <c r="F10" s="109">
        <f>ANALIZA!$Q$21</f>
        <v>119</v>
      </c>
      <c r="G10" s="107">
        <f>ANALIZA!$R$21</f>
        <v>13.222222222222221</v>
      </c>
      <c r="I10" s="116" t="s">
        <v>313</v>
      </c>
      <c r="J10" s="118">
        <f>J6/J4</f>
        <v>1.8442915187611983</v>
      </c>
    </row>
    <row r="11" spans="1:12" ht="15.75" x14ac:dyDescent="0.25">
      <c r="A11" s="112">
        <v>45179</v>
      </c>
      <c r="B11" s="77" t="s">
        <v>303</v>
      </c>
      <c r="I11" s="119" t="s">
        <v>314</v>
      </c>
      <c r="J11" s="121">
        <f>J7/J4</f>
        <v>1.9365060946992585</v>
      </c>
    </row>
    <row r="12" spans="1:12" ht="15.75" x14ac:dyDescent="0.25">
      <c r="A12" s="112">
        <v>45180</v>
      </c>
      <c r="B12" s="77" t="s">
        <v>301</v>
      </c>
      <c r="C12" s="107">
        <v>358.75</v>
      </c>
      <c r="D12" s="107">
        <v>345.96</v>
      </c>
      <c r="E12" s="109">
        <v>31</v>
      </c>
      <c r="F12" s="109">
        <f>ANALIZA!$N$21</f>
        <v>666</v>
      </c>
      <c r="G12" s="107">
        <f>ANALIZA!$O$21</f>
        <v>26.96</v>
      </c>
      <c r="I12" s="119" t="s">
        <v>315</v>
      </c>
      <c r="J12" s="120">
        <v>245812.28</v>
      </c>
    </row>
    <row r="13" spans="1:12" ht="15.75" x14ac:dyDescent="0.25">
      <c r="A13" s="112">
        <v>45181</v>
      </c>
      <c r="B13" s="77" t="s">
        <v>301</v>
      </c>
      <c r="C13" s="107">
        <v>358.75</v>
      </c>
      <c r="D13" s="107">
        <v>345.96</v>
      </c>
      <c r="E13" s="109">
        <v>31</v>
      </c>
      <c r="F13" s="109">
        <f>ANALIZA!$N$21</f>
        <v>666</v>
      </c>
      <c r="G13" s="107">
        <f>ANALIZA!$O$21</f>
        <v>26.96</v>
      </c>
      <c r="I13" s="116" t="s">
        <v>316</v>
      </c>
      <c r="J13" s="117">
        <f>J12/J6</f>
        <v>4.3199233770341987</v>
      </c>
    </row>
    <row r="14" spans="1:12" ht="15.75" x14ac:dyDescent="0.25">
      <c r="A14" s="112">
        <v>45182</v>
      </c>
      <c r="B14" s="77" t="s">
        <v>301</v>
      </c>
      <c r="C14" s="107">
        <v>358.75</v>
      </c>
      <c r="D14" s="107">
        <v>358.75</v>
      </c>
      <c r="E14" s="109">
        <v>31</v>
      </c>
      <c r="F14" s="109">
        <f>ANALIZA!$N$21</f>
        <v>666</v>
      </c>
      <c r="G14" s="107">
        <f>ANALIZA!$O$21</f>
        <v>26.96</v>
      </c>
      <c r="I14" s="119" t="s">
        <v>317</v>
      </c>
      <c r="J14" s="120">
        <f>J12/J7</f>
        <v>4.1142127400325705</v>
      </c>
    </row>
    <row r="15" spans="1:12" x14ac:dyDescent="0.25">
      <c r="A15" s="112">
        <v>45183</v>
      </c>
      <c r="B15" s="77" t="s">
        <v>301</v>
      </c>
      <c r="C15" s="107">
        <v>358.75</v>
      </c>
      <c r="D15" s="107">
        <v>345.96</v>
      </c>
      <c r="E15" s="109">
        <v>31</v>
      </c>
      <c r="F15" s="109">
        <f>ANALIZA!$N$21</f>
        <v>666</v>
      </c>
      <c r="G15" s="107">
        <f>ANALIZA!$O$21</f>
        <v>26.96</v>
      </c>
    </row>
    <row r="16" spans="1:12" x14ac:dyDescent="0.25">
      <c r="A16" s="112">
        <v>45184</v>
      </c>
      <c r="B16" s="77" t="s">
        <v>301</v>
      </c>
      <c r="C16" s="107">
        <v>358.75</v>
      </c>
      <c r="D16" s="107">
        <v>345.96</v>
      </c>
      <c r="E16" s="109">
        <v>31</v>
      </c>
      <c r="F16" s="109">
        <f>ANALIZA!$N$21</f>
        <v>666</v>
      </c>
      <c r="G16" s="107">
        <f>ANALIZA!$O$21</f>
        <v>26.96</v>
      </c>
    </row>
    <row r="17" spans="1:7" x14ac:dyDescent="0.25">
      <c r="A17" s="112">
        <v>45185</v>
      </c>
      <c r="B17" s="77" t="s">
        <v>302</v>
      </c>
      <c r="C17" s="107">
        <v>100.8</v>
      </c>
      <c r="D17" s="107">
        <v>100.8</v>
      </c>
      <c r="E17" s="109">
        <v>9</v>
      </c>
      <c r="F17" s="109">
        <f>ANALIZA!$Q$21</f>
        <v>119</v>
      </c>
      <c r="G17" s="107">
        <f>ANALIZA!$R$21</f>
        <v>13.222222222222221</v>
      </c>
    </row>
    <row r="18" spans="1:7" x14ac:dyDescent="0.25">
      <c r="A18" s="112">
        <v>45186</v>
      </c>
      <c r="B18" s="77" t="s">
        <v>303</v>
      </c>
    </row>
    <row r="19" spans="1:7" x14ac:dyDescent="0.25">
      <c r="A19" s="112">
        <v>45187</v>
      </c>
      <c r="B19" s="77" t="s">
        <v>301</v>
      </c>
      <c r="C19" s="107">
        <v>358.75</v>
      </c>
      <c r="D19" s="107">
        <v>345.96</v>
      </c>
      <c r="E19" s="109">
        <v>31</v>
      </c>
      <c r="F19" s="109">
        <f>ANALIZA!$N$21</f>
        <v>666</v>
      </c>
      <c r="G19" s="107">
        <f>ANALIZA!$O$21</f>
        <v>26.96</v>
      </c>
    </row>
    <row r="20" spans="1:7" x14ac:dyDescent="0.25">
      <c r="A20" s="112">
        <v>45188</v>
      </c>
      <c r="B20" s="77" t="s">
        <v>301</v>
      </c>
      <c r="C20" s="107">
        <v>358.75</v>
      </c>
      <c r="D20" s="107">
        <v>345.96</v>
      </c>
      <c r="E20" s="109">
        <v>31</v>
      </c>
      <c r="F20" s="109">
        <f>ANALIZA!$N$21</f>
        <v>666</v>
      </c>
      <c r="G20" s="107">
        <f>ANALIZA!$O$21</f>
        <v>26.96</v>
      </c>
    </row>
    <row r="21" spans="1:7" x14ac:dyDescent="0.25">
      <c r="A21" s="112">
        <v>45189</v>
      </c>
      <c r="B21" s="77" t="s">
        <v>301</v>
      </c>
      <c r="C21" s="107">
        <v>358.75</v>
      </c>
      <c r="D21" s="107">
        <v>358.75</v>
      </c>
      <c r="E21" s="109">
        <v>31</v>
      </c>
      <c r="F21" s="109">
        <f>ANALIZA!$N$21</f>
        <v>666</v>
      </c>
      <c r="G21" s="107">
        <f>ANALIZA!$O$21</f>
        <v>26.96</v>
      </c>
    </row>
    <row r="22" spans="1:7" x14ac:dyDescent="0.25">
      <c r="A22" s="112">
        <v>45190</v>
      </c>
      <c r="B22" s="77" t="s">
        <v>301</v>
      </c>
      <c r="C22" s="107">
        <v>358.75</v>
      </c>
      <c r="D22" s="107">
        <v>345.96</v>
      </c>
      <c r="E22" s="109">
        <v>31</v>
      </c>
      <c r="F22" s="109">
        <f>ANALIZA!$N$21</f>
        <v>666</v>
      </c>
      <c r="G22" s="107">
        <f>ANALIZA!$O$21</f>
        <v>26.96</v>
      </c>
    </row>
    <row r="23" spans="1:7" x14ac:dyDescent="0.25">
      <c r="A23" s="112">
        <v>45191</v>
      </c>
      <c r="B23" s="77" t="s">
        <v>301</v>
      </c>
      <c r="C23" s="107">
        <v>358.75</v>
      </c>
      <c r="D23" s="107">
        <v>345.96</v>
      </c>
      <c r="E23" s="109">
        <v>31</v>
      </c>
      <c r="F23" s="109">
        <f>ANALIZA!$N$21</f>
        <v>666</v>
      </c>
      <c r="G23" s="107">
        <f>ANALIZA!$O$21</f>
        <v>26.96</v>
      </c>
    </row>
    <row r="24" spans="1:7" x14ac:dyDescent="0.25">
      <c r="A24" s="112">
        <v>45192</v>
      </c>
      <c r="B24" s="77" t="s">
        <v>302</v>
      </c>
      <c r="C24" s="107">
        <v>100.8</v>
      </c>
      <c r="D24" s="107">
        <v>100.8</v>
      </c>
      <c r="E24" s="109">
        <v>9</v>
      </c>
      <c r="F24" s="109">
        <f>ANALIZA!$Q$21</f>
        <v>119</v>
      </c>
      <c r="G24" s="107">
        <f>ANALIZA!$R$21</f>
        <v>13.222222222222221</v>
      </c>
    </row>
    <row r="25" spans="1:7" x14ac:dyDescent="0.25">
      <c r="A25" s="112">
        <v>45193</v>
      </c>
      <c r="B25" s="77" t="s">
        <v>303</v>
      </c>
    </row>
    <row r="26" spans="1:7" x14ac:dyDescent="0.25">
      <c r="A26" s="112">
        <v>45194</v>
      </c>
      <c r="B26" s="77" t="s">
        <v>301</v>
      </c>
      <c r="C26" s="107">
        <v>358.75</v>
      </c>
      <c r="D26" s="107">
        <v>358.75</v>
      </c>
      <c r="E26" s="109">
        <v>31</v>
      </c>
      <c r="F26" s="109">
        <f>ANALIZA!$N$21</f>
        <v>666</v>
      </c>
      <c r="G26" s="107">
        <f>ANALIZA!$O$21</f>
        <v>26.96</v>
      </c>
    </row>
    <row r="27" spans="1:7" x14ac:dyDescent="0.25">
      <c r="A27" s="112">
        <v>45195</v>
      </c>
      <c r="B27" s="77" t="s">
        <v>301</v>
      </c>
      <c r="C27" s="107">
        <v>358.75</v>
      </c>
      <c r="D27" s="107">
        <v>345.96</v>
      </c>
      <c r="E27" s="109">
        <v>31</v>
      </c>
      <c r="F27" s="109">
        <f>ANALIZA!$N$21</f>
        <v>666</v>
      </c>
      <c r="G27" s="107">
        <f>ANALIZA!$O$21</f>
        <v>26.96</v>
      </c>
    </row>
    <row r="28" spans="1:7" x14ac:dyDescent="0.25">
      <c r="A28" s="112">
        <v>45196</v>
      </c>
      <c r="B28" s="77" t="s">
        <v>301</v>
      </c>
      <c r="C28" s="107">
        <v>358.75</v>
      </c>
      <c r="D28" s="107">
        <v>345.96</v>
      </c>
      <c r="E28" s="109">
        <v>31</v>
      </c>
      <c r="F28" s="109">
        <f>ANALIZA!$N$21</f>
        <v>666</v>
      </c>
      <c r="G28" s="107">
        <f>ANALIZA!$O$21</f>
        <v>26.96</v>
      </c>
    </row>
    <row r="29" spans="1:7" x14ac:dyDescent="0.25">
      <c r="A29" s="112">
        <v>45197</v>
      </c>
      <c r="B29" s="77" t="s">
        <v>301</v>
      </c>
      <c r="C29" s="107">
        <v>358.75</v>
      </c>
      <c r="D29" s="107">
        <v>358.75</v>
      </c>
      <c r="E29" s="109">
        <v>31</v>
      </c>
      <c r="F29" s="109">
        <f>ANALIZA!$N$21</f>
        <v>666</v>
      </c>
      <c r="G29" s="107">
        <f>ANALIZA!$O$21</f>
        <v>26.96</v>
      </c>
    </row>
    <row r="30" spans="1:7" x14ac:dyDescent="0.25">
      <c r="A30" s="112">
        <v>45198</v>
      </c>
      <c r="B30" s="77" t="s">
        <v>301</v>
      </c>
      <c r="C30" s="107">
        <v>358.75</v>
      </c>
      <c r="D30" s="107">
        <v>345.96</v>
      </c>
      <c r="E30" s="109">
        <v>31</v>
      </c>
      <c r="F30" s="109">
        <f>ANALIZA!$N$21</f>
        <v>666</v>
      </c>
      <c r="G30" s="107">
        <f>ANALIZA!$O$21</f>
        <v>26.96</v>
      </c>
    </row>
    <row r="31" spans="1:7" x14ac:dyDescent="0.25">
      <c r="A31" s="112">
        <v>45199</v>
      </c>
      <c r="B31" s="77" t="s">
        <v>302</v>
      </c>
      <c r="C31" s="107">
        <v>100.8</v>
      </c>
      <c r="D31" s="107">
        <v>100.8</v>
      </c>
      <c r="E31" s="109">
        <v>9</v>
      </c>
      <c r="F31" s="109">
        <f>ANALIZA!$Q$21</f>
        <v>119</v>
      </c>
      <c r="G31" s="107">
        <f>ANALIZA!$R$21</f>
        <v>13.222222222222221</v>
      </c>
    </row>
    <row r="32" spans="1:7" x14ac:dyDescent="0.25">
      <c r="A32" s="112">
        <v>45200</v>
      </c>
      <c r="B32" s="77" t="s">
        <v>303</v>
      </c>
    </row>
    <row r="33" spans="1:7" x14ac:dyDescent="0.25">
      <c r="A33" s="112">
        <v>45201</v>
      </c>
      <c r="B33" s="77" t="s">
        <v>301</v>
      </c>
      <c r="C33" s="107">
        <v>366.36</v>
      </c>
      <c r="D33" s="107">
        <v>353.57</v>
      </c>
      <c r="E33" s="109">
        <v>31</v>
      </c>
      <c r="F33" s="109">
        <f>ANALIZA!$N$21</f>
        <v>666</v>
      </c>
      <c r="G33" s="107">
        <f>ANALIZA!$O$21</f>
        <v>26.96</v>
      </c>
    </row>
    <row r="34" spans="1:7" x14ac:dyDescent="0.25">
      <c r="A34" s="112">
        <v>45202</v>
      </c>
      <c r="B34" s="77" t="s">
        <v>301</v>
      </c>
      <c r="C34" s="107">
        <v>366.36</v>
      </c>
      <c r="D34" s="107">
        <v>366.36</v>
      </c>
      <c r="E34" s="109">
        <v>31</v>
      </c>
      <c r="F34" s="109">
        <f>ANALIZA!$N$21</f>
        <v>666</v>
      </c>
      <c r="G34" s="107">
        <f>ANALIZA!$O$21</f>
        <v>26.96</v>
      </c>
    </row>
    <row r="35" spans="1:7" x14ac:dyDescent="0.25">
      <c r="A35" s="112">
        <v>45203</v>
      </c>
      <c r="B35" s="77" t="s">
        <v>301</v>
      </c>
      <c r="C35" s="107">
        <v>366.36</v>
      </c>
      <c r="D35" s="107">
        <v>353.57</v>
      </c>
      <c r="E35" s="109">
        <v>31</v>
      </c>
      <c r="F35" s="109">
        <f>ANALIZA!$N$21</f>
        <v>666</v>
      </c>
      <c r="G35" s="107">
        <f>ANALIZA!$O$21</f>
        <v>26.96</v>
      </c>
    </row>
    <row r="36" spans="1:7" x14ac:dyDescent="0.25">
      <c r="A36" s="112">
        <v>45204</v>
      </c>
      <c r="B36" s="77" t="s">
        <v>301</v>
      </c>
      <c r="C36" s="107">
        <v>366.36</v>
      </c>
      <c r="D36" s="107">
        <v>353.57</v>
      </c>
      <c r="E36" s="109">
        <v>31</v>
      </c>
      <c r="F36" s="109">
        <f>ANALIZA!$N$21</f>
        <v>666</v>
      </c>
      <c r="G36" s="107">
        <f>ANALIZA!$O$21</f>
        <v>26.96</v>
      </c>
    </row>
    <row r="37" spans="1:7" x14ac:dyDescent="0.25">
      <c r="A37" s="112">
        <v>45205</v>
      </c>
      <c r="B37" s="77" t="s">
        <v>301</v>
      </c>
      <c r="C37" s="107">
        <v>366.36</v>
      </c>
      <c r="D37" s="107">
        <v>353.57</v>
      </c>
      <c r="E37" s="109">
        <v>31</v>
      </c>
      <c r="F37" s="109">
        <f>ANALIZA!$N$21</f>
        <v>666</v>
      </c>
      <c r="G37" s="107">
        <f>ANALIZA!$O$21</f>
        <v>26.96</v>
      </c>
    </row>
    <row r="38" spans="1:7" x14ac:dyDescent="0.25">
      <c r="A38" s="112">
        <v>45206</v>
      </c>
      <c r="B38" s="77" t="s">
        <v>302</v>
      </c>
      <c r="C38" s="107">
        <v>101.78000000000002</v>
      </c>
      <c r="D38" s="107">
        <v>101.78000000000002</v>
      </c>
      <c r="E38" s="109">
        <v>9</v>
      </c>
      <c r="F38" s="109">
        <f>ANALIZA!$Q$21</f>
        <v>119</v>
      </c>
      <c r="G38" s="107">
        <f>ANALIZA!$R$21</f>
        <v>13.222222222222221</v>
      </c>
    </row>
    <row r="39" spans="1:7" x14ac:dyDescent="0.25">
      <c r="A39" s="112">
        <v>45207</v>
      </c>
      <c r="B39" s="77" t="s">
        <v>303</v>
      </c>
    </row>
    <row r="40" spans="1:7" x14ac:dyDescent="0.25">
      <c r="A40" s="112">
        <v>45208</v>
      </c>
      <c r="B40" s="77" t="s">
        <v>301</v>
      </c>
      <c r="C40" s="107">
        <v>366.36</v>
      </c>
      <c r="D40" s="107">
        <v>366.36</v>
      </c>
      <c r="E40" s="109">
        <v>31</v>
      </c>
      <c r="F40" s="109">
        <f>ANALIZA!$N$21</f>
        <v>666</v>
      </c>
      <c r="G40" s="107">
        <f>ANALIZA!$O$21</f>
        <v>26.96</v>
      </c>
    </row>
    <row r="41" spans="1:7" x14ac:dyDescent="0.25">
      <c r="A41" s="112">
        <v>45209</v>
      </c>
      <c r="B41" s="77" t="s">
        <v>301</v>
      </c>
      <c r="C41" s="107">
        <v>366.36</v>
      </c>
      <c r="D41" s="107">
        <v>353.57</v>
      </c>
      <c r="E41" s="109">
        <v>31</v>
      </c>
      <c r="F41" s="109">
        <f>ANALIZA!$N$21</f>
        <v>666</v>
      </c>
      <c r="G41" s="107">
        <f>ANALIZA!$O$21</f>
        <v>26.96</v>
      </c>
    </row>
    <row r="42" spans="1:7" x14ac:dyDescent="0.25">
      <c r="A42" s="112">
        <v>45210</v>
      </c>
      <c r="B42" s="77" t="s">
        <v>301</v>
      </c>
      <c r="C42" s="107">
        <v>366.36</v>
      </c>
      <c r="D42" s="107">
        <v>353.57</v>
      </c>
      <c r="E42" s="109">
        <v>31</v>
      </c>
      <c r="F42" s="109">
        <f>ANALIZA!$N$21</f>
        <v>666</v>
      </c>
      <c r="G42" s="107">
        <f>ANALIZA!$O$21</f>
        <v>26.96</v>
      </c>
    </row>
    <row r="43" spans="1:7" x14ac:dyDescent="0.25">
      <c r="A43" s="112">
        <v>45211</v>
      </c>
      <c r="B43" s="77" t="s">
        <v>301</v>
      </c>
      <c r="C43" s="107">
        <v>366.36</v>
      </c>
      <c r="D43" s="107">
        <v>353.57</v>
      </c>
      <c r="E43" s="109">
        <v>31</v>
      </c>
      <c r="F43" s="109">
        <f>ANALIZA!$N$21</f>
        <v>666</v>
      </c>
      <c r="G43" s="107">
        <f>ANALIZA!$O$21</f>
        <v>26.96</v>
      </c>
    </row>
    <row r="44" spans="1:7" x14ac:dyDescent="0.25">
      <c r="A44" s="112">
        <v>45212</v>
      </c>
      <c r="B44" s="77" t="s">
        <v>301</v>
      </c>
      <c r="C44" s="107">
        <v>366.36</v>
      </c>
      <c r="D44" s="107">
        <v>353.57</v>
      </c>
      <c r="E44" s="109">
        <v>31</v>
      </c>
      <c r="F44" s="109">
        <f>ANALIZA!$N$21</f>
        <v>666</v>
      </c>
      <c r="G44" s="107">
        <f>ANALIZA!$O$21</f>
        <v>26.96</v>
      </c>
    </row>
    <row r="45" spans="1:7" x14ac:dyDescent="0.25">
      <c r="A45" s="112">
        <v>45213</v>
      </c>
      <c r="B45" s="77" t="s">
        <v>302</v>
      </c>
      <c r="C45" s="107">
        <v>101.78000000000002</v>
      </c>
      <c r="D45" s="107">
        <v>101.78000000000002</v>
      </c>
      <c r="E45" s="109">
        <v>9</v>
      </c>
      <c r="F45" s="109">
        <f>ANALIZA!$Q$21</f>
        <v>119</v>
      </c>
      <c r="G45" s="107">
        <f>ANALIZA!$R$21</f>
        <v>13.222222222222221</v>
      </c>
    </row>
    <row r="46" spans="1:7" x14ac:dyDescent="0.25">
      <c r="A46" s="112">
        <v>45214</v>
      </c>
      <c r="B46" s="77" t="s">
        <v>303</v>
      </c>
    </row>
    <row r="47" spans="1:7" x14ac:dyDescent="0.25">
      <c r="A47" s="112">
        <v>45215</v>
      </c>
      <c r="B47" s="77" t="s">
        <v>301</v>
      </c>
      <c r="C47" s="107">
        <v>366.36</v>
      </c>
      <c r="D47" s="107">
        <v>353.57</v>
      </c>
      <c r="E47" s="109">
        <v>31</v>
      </c>
      <c r="F47" s="109">
        <f>ANALIZA!$N$21</f>
        <v>666</v>
      </c>
      <c r="G47" s="107">
        <f>ANALIZA!$O$21</f>
        <v>26.96</v>
      </c>
    </row>
    <row r="48" spans="1:7" x14ac:dyDescent="0.25">
      <c r="A48" s="112">
        <v>45216</v>
      </c>
      <c r="B48" s="77" t="s">
        <v>301</v>
      </c>
      <c r="C48" s="107">
        <v>366.36</v>
      </c>
      <c r="D48" s="107">
        <v>353.57</v>
      </c>
      <c r="E48" s="109">
        <v>31</v>
      </c>
      <c r="F48" s="109">
        <f>ANALIZA!$N$21</f>
        <v>666</v>
      </c>
      <c r="G48" s="107">
        <f>ANALIZA!$O$21</f>
        <v>26.96</v>
      </c>
    </row>
    <row r="49" spans="1:7" x14ac:dyDescent="0.25">
      <c r="A49" s="112">
        <v>45217</v>
      </c>
      <c r="B49" s="77" t="s">
        <v>301</v>
      </c>
      <c r="C49" s="107">
        <v>366.36</v>
      </c>
      <c r="D49" s="107">
        <v>366.36</v>
      </c>
      <c r="E49" s="109">
        <v>31</v>
      </c>
      <c r="F49" s="109">
        <f>ANALIZA!$N$21</f>
        <v>666</v>
      </c>
      <c r="G49" s="107">
        <f>ANALIZA!$O$21</f>
        <v>26.96</v>
      </c>
    </row>
    <row r="50" spans="1:7" x14ac:dyDescent="0.25">
      <c r="A50" s="112">
        <v>45218</v>
      </c>
      <c r="B50" s="77" t="s">
        <v>301</v>
      </c>
      <c r="C50" s="107">
        <v>366.36</v>
      </c>
      <c r="D50" s="107">
        <v>353.57</v>
      </c>
      <c r="E50" s="109">
        <v>31</v>
      </c>
      <c r="F50" s="109">
        <f>ANALIZA!$N$21</f>
        <v>666</v>
      </c>
      <c r="G50" s="107">
        <f>ANALIZA!$O$21</f>
        <v>26.96</v>
      </c>
    </row>
    <row r="51" spans="1:7" x14ac:dyDescent="0.25">
      <c r="A51" s="112">
        <v>45219</v>
      </c>
      <c r="B51" s="77" t="s">
        <v>301</v>
      </c>
      <c r="C51" s="107">
        <v>366.36</v>
      </c>
      <c r="D51" s="107">
        <v>353.57</v>
      </c>
      <c r="E51" s="109">
        <v>31</v>
      </c>
      <c r="F51" s="109">
        <f>ANALIZA!$N$21</f>
        <v>666</v>
      </c>
      <c r="G51" s="107">
        <f>ANALIZA!$O$21</f>
        <v>26.96</v>
      </c>
    </row>
    <row r="52" spans="1:7" x14ac:dyDescent="0.25">
      <c r="A52" s="112">
        <v>45220</v>
      </c>
      <c r="B52" s="77" t="s">
        <v>302</v>
      </c>
      <c r="C52" s="107">
        <v>101.78000000000002</v>
      </c>
      <c r="D52" s="107">
        <v>101.78000000000002</v>
      </c>
      <c r="E52" s="109">
        <v>9</v>
      </c>
      <c r="F52" s="109">
        <f>ANALIZA!$Q$21</f>
        <v>119</v>
      </c>
      <c r="G52" s="107">
        <f>ANALIZA!$R$21</f>
        <v>13.222222222222221</v>
      </c>
    </row>
    <row r="53" spans="1:7" x14ac:dyDescent="0.25">
      <c r="A53" s="112">
        <v>45221</v>
      </c>
      <c r="B53" s="77" t="s">
        <v>303</v>
      </c>
    </row>
    <row r="54" spans="1:7" x14ac:dyDescent="0.25">
      <c r="A54" s="112">
        <v>45222</v>
      </c>
      <c r="B54" s="77" t="s">
        <v>301</v>
      </c>
      <c r="C54" s="107">
        <v>366.36</v>
      </c>
      <c r="D54" s="107">
        <v>353.57</v>
      </c>
      <c r="E54" s="109">
        <v>31</v>
      </c>
      <c r="F54" s="109">
        <f>ANALIZA!$N$21</f>
        <v>666</v>
      </c>
      <c r="G54" s="107">
        <f>ANALIZA!$O$21</f>
        <v>26.96</v>
      </c>
    </row>
    <row r="55" spans="1:7" x14ac:dyDescent="0.25">
      <c r="A55" s="112">
        <v>45223</v>
      </c>
      <c r="B55" s="77" t="s">
        <v>301</v>
      </c>
      <c r="C55" s="107">
        <v>366.36</v>
      </c>
      <c r="D55" s="107">
        <v>353.57</v>
      </c>
      <c r="E55" s="109">
        <v>31</v>
      </c>
      <c r="F55" s="109">
        <f>ANALIZA!$N$21</f>
        <v>666</v>
      </c>
      <c r="G55" s="107">
        <f>ANALIZA!$O$21</f>
        <v>26.96</v>
      </c>
    </row>
    <row r="56" spans="1:7" x14ac:dyDescent="0.25">
      <c r="A56" s="112">
        <v>45224</v>
      </c>
      <c r="B56" s="77" t="s">
        <v>301</v>
      </c>
      <c r="C56" s="107">
        <v>366.36</v>
      </c>
      <c r="D56" s="107">
        <v>353.57</v>
      </c>
      <c r="E56" s="109">
        <v>31</v>
      </c>
      <c r="F56" s="109">
        <f>ANALIZA!$N$21</f>
        <v>666</v>
      </c>
      <c r="G56" s="107">
        <f>ANALIZA!$O$21</f>
        <v>26.96</v>
      </c>
    </row>
    <row r="57" spans="1:7" x14ac:dyDescent="0.25">
      <c r="A57" s="112">
        <v>45225</v>
      </c>
      <c r="B57" s="77" t="s">
        <v>301</v>
      </c>
      <c r="C57" s="107">
        <v>366.36</v>
      </c>
      <c r="D57" s="107">
        <v>366.36</v>
      </c>
      <c r="E57" s="109">
        <v>31</v>
      </c>
      <c r="F57" s="109">
        <f>ANALIZA!$N$21</f>
        <v>666</v>
      </c>
      <c r="G57" s="107">
        <f>ANALIZA!$O$21</f>
        <v>26.96</v>
      </c>
    </row>
    <row r="58" spans="1:7" x14ac:dyDescent="0.25">
      <c r="A58" s="112">
        <v>45226</v>
      </c>
      <c r="B58" s="77" t="s">
        <v>301</v>
      </c>
      <c r="C58" s="107">
        <v>366.36</v>
      </c>
      <c r="D58" s="107">
        <v>353.57</v>
      </c>
      <c r="E58" s="109">
        <v>31</v>
      </c>
      <c r="F58" s="109">
        <f>ANALIZA!$N$21</f>
        <v>666</v>
      </c>
      <c r="G58" s="107">
        <f>ANALIZA!$O$21</f>
        <v>26.96</v>
      </c>
    </row>
    <row r="59" spans="1:7" x14ac:dyDescent="0.25">
      <c r="A59" s="112">
        <v>45227</v>
      </c>
      <c r="B59" s="77" t="s">
        <v>302</v>
      </c>
      <c r="C59" s="107">
        <v>101.78000000000002</v>
      </c>
      <c r="D59" s="107">
        <v>101.78000000000002</v>
      </c>
      <c r="E59" s="109">
        <v>9</v>
      </c>
      <c r="F59" s="109">
        <f>ANALIZA!$Q$21</f>
        <v>119</v>
      </c>
      <c r="G59" s="107">
        <f>ANALIZA!$R$21</f>
        <v>13.222222222222221</v>
      </c>
    </row>
    <row r="60" spans="1:7" x14ac:dyDescent="0.25">
      <c r="A60" s="112">
        <v>45228</v>
      </c>
      <c r="B60" s="77" t="s">
        <v>303</v>
      </c>
    </row>
    <row r="61" spans="1:7" x14ac:dyDescent="0.25">
      <c r="A61" s="112">
        <v>45229</v>
      </c>
      <c r="B61" s="77" t="s">
        <v>301</v>
      </c>
      <c r="C61" s="107">
        <v>366.36</v>
      </c>
      <c r="D61" s="107">
        <v>353.57</v>
      </c>
      <c r="E61" s="109">
        <v>31</v>
      </c>
      <c r="F61" s="109">
        <f>ANALIZA!$N$21</f>
        <v>666</v>
      </c>
      <c r="G61" s="107">
        <f>ANALIZA!$O$21</f>
        <v>26.96</v>
      </c>
    </row>
    <row r="62" spans="1:7" x14ac:dyDescent="0.25">
      <c r="A62" s="112">
        <v>45230</v>
      </c>
      <c r="B62" s="77" t="s">
        <v>301</v>
      </c>
      <c r="C62" s="107">
        <v>366.36</v>
      </c>
      <c r="D62" s="107">
        <v>353.57</v>
      </c>
      <c r="E62" s="109">
        <v>31</v>
      </c>
      <c r="F62" s="109">
        <f>ANALIZA!$N$21</f>
        <v>666</v>
      </c>
      <c r="G62" s="107">
        <f>ANALIZA!$O$21</f>
        <v>26.96</v>
      </c>
    </row>
    <row r="63" spans="1:7" x14ac:dyDescent="0.25">
      <c r="A63" s="112">
        <v>45231</v>
      </c>
      <c r="B63" s="77" t="s">
        <v>303</v>
      </c>
    </row>
    <row r="64" spans="1:7" x14ac:dyDescent="0.25">
      <c r="A64" s="112">
        <v>45232</v>
      </c>
      <c r="B64" s="77" t="s">
        <v>301</v>
      </c>
      <c r="C64" s="107">
        <v>358.75</v>
      </c>
      <c r="D64" s="107">
        <v>358.75</v>
      </c>
      <c r="E64" s="109">
        <v>31</v>
      </c>
      <c r="F64" s="109">
        <f>ANALIZA!$N$21</f>
        <v>666</v>
      </c>
      <c r="G64" s="107">
        <f>ANALIZA!$O$21</f>
        <v>26.96</v>
      </c>
    </row>
    <row r="65" spans="1:7" x14ac:dyDescent="0.25">
      <c r="A65" s="112">
        <v>45233</v>
      </c>
      <c r="B65" s="77" t="s">
        <v>301</v>
      </c>
      <c r="C65" s="107">
        <v>358.75</v>
      </c>
      <c r="D65" s="107">
        <v>358.75</v>
      </c>
      <c r="E65" s="109">
        <v>31</v>
      </c>
      <c r="F65" s="109">
        <f>ANALIZA!$N$21</f>
        <v>666</v>
      </c>
      <c r="G65" s="107">
        <f>ANALIZA!$O$21</f>
        <v>26.96</v>
      </c>
    </row>
    <row r="66" spans="1:7" x14ac:dyDescent="0.25">
      <c r="A66" s="112">
        <v>45234</v>
      </c>
      <c r="B66" s="77" t="s">
        <v>302</v>
      </c>
      <c r="C66" s="107">
        <v>100.8</v>
      </c>
      <c r="D66" s="107">
        <v>100.8</v>
      </c>
      <c r="E66" s="109">
        <v>9</v>
      </c>
      <c r="F66" s="109">
        <f>ANALIZA!$Q$21</f>
        <v>119</v>
      </c>
      <c r="G66" s="107">
        <f>ANALIZA!$R$21</f>
        <v>13.222222222222221</v>
      </c>
    </row>
    <row r="67" spans="1:7" x14ac:dyDescent="0.25">
      <c r="A67" s="112">
        <v>45235</v>
      </c>
      <c r="B67" s="77" t="s">
        <v>303</v>
      </c>
    </row>
    <row r="68" spans="1:7" x14ac:dyDescent="0.25">
      <c r="A68" s="112">
        <v>45236</v>
      </c>
      <c r="B68" s="77" t="s">
        <v>301</v>
      </c>
      <c r="C68" s="107">
        <v>358.75</v>
      </c>
      <c r="D68" s="107">
        <v>358.75</v>
      </c>
      <c r="E68" s="109">
        <v>31</v>
      </c>
      <c r="F68" s="109">
        <f>ANALIZA!$N$21</f>
        <v>666</v>
      </c>
      <c r="G68" s="107">
        <f>ANALIZA!$O$21</f>
        <v>26.96</v>
      </c>
    </row>
    <row r="69" spans="1:7" x14ac:dyDescent="0.25">
      <c r="A69" s="112">
        <v>45237</v>
      </c>
      <c r="B69" s="77" t="s">
        <v>301</v>
      </c>
      <c r="C69" s="107">
        <v>358.75</v>
      </c>
      <c r="D69" s="107">
        <v>358.75</v>
      </c>
      <c r="E69" s="109">
        <v>31</v>
      </c>
      <c r="F69" s="109">
        <f>ANALIZA!$N$21</f>
        <v>666</v>
      </c>
      <c r="G69" s="107">
        <f>ANALIZA!$O$21</f>
        <v>26.96</v>
      </c>
    </row>
    <row r="70" spans="1:7" x14ac:dyDescent="0.25">
      <c r="A70" s="112">
        <v>45238</v>
      </c>
      <c r="B70" s="77" t="s">
        <v>301</v>
      </c>
      <c r="C70" s="107">
        <v>358.75</v>
      </c>
      <c r="D70" s="107">
        <v>358.75</v>
      </c>
      <c r="E70" s="109">
        <v>31</v>
      </c>
      <c r="F70" s="109">
        <f>ANALIZA!$N$21</f>
        <v>666</v>
      </c>
      <c r="G70" s="107">
        <f>ANALIZA!$O$21</f>
        <v>26.96</v>
      </c>
    </row>
    <row r="71" spans="1:7" x14ac:dyDescent="0.25">
      <c r="A71" s="112">
        <v>45239</v>
      </c>
      <c r="B71" s="77" t="s">
        <v>301</v>
      </c>
      <c r="C71" s="107">
        <v>358.75</v>
      </c>
      <c r="D71" s="107">
        <v>358.75</v>
      </c>
      <c r="E71" s="109">
        <v>31</v>
      </c>
      <c r="F71" s="109">
        <f>ANALIZA!$N$21</f>
        <v>666</v>
      </c>
      <c r="G71" s="107">
        <f>ANALIZA!$O$21</f>
        <v>26.96</v>
      </c>
    </row>
    <row r="72" spans="1:7" x14ac:dyDescent="0.25">
      <c r="A72" s="112">
        <v>45240</v>
      </c>
      <c r="B72" s="77" t="s">
        <v>301</v>
      </c>
      <c r="C72" s="107">
        <v>358.75</v>
      </c>
      <c r="D72" s="107">
        <v>358.75</v>
      </c>
      <c r="E72" s="109">
        <v>31</v>
      </c>
      <c r="F72" s="109">
        <f>ANALIZA!$N$21</f>
        <v>666</v>
      </c>
      <c r="G72" s="107">
        <f>ANALIZA!$O$21</f>
        <v>26.96</v>
      </c>
    </row>
    <row r="73" spans="1:7" x14ac:dyDescent="0.25">
      <c r="A73" s="112">
        <v>45241</v>
      </c>
      <c r="B73" s="77" t="s">
        <v>303</v>
      </c>
    </row>
    <row r="74" spans="1:7" x14ac:dyDescent="0.25">
      <c r="A74" s="112">
        <v>45242</v>
      </c>
      <c r="B74" s="77" t="s">
        <v>303</v>
      </c>
    </row>
    <row r="75" spans="1:7" x14ac:dyDescent="0.25">
      <c r="A75" s="112">
        <v>45243</v>
      </c>
      <c r="B75" s="77" t="s">
        <v>301</v>
      </c>
      <c r="C75" s="107">
        <v>358.75</v>
      </c>
      <c r="D75" s="107">
        <v>358.75</v>
      </c>
      <c r="E75" s="109">
        <v>31</v>
      </c>
      <c r="F75" s="109">
        <f>ANALIZA!$N$21</f>
        <v>666</v>
      </c>
      <c r="G75" s="107">
        <f>ANALIZA!$O$21</f>
        <v>26.96</v>
      </c>
    </row>
    <row r="76" spans="1:7" x14ac:dyDescent="0.25">
      <c r="A76" s="112">
        <v>45244</v>
      </c>
      <c r="B76" s="77" t="s">
        <v>301</v>
      </c>
      <c r="C76" s="107">
        <v>358.75</v>
      </c>
      <c r="D76" s="107">
        <v>358.75</v>
      </c>
      <c r="E76" s="109">
        <v>31</v>
      </c>
      <c r="F76" s="109">
        <f>ANALIZA!$N$21</f>
        <v>666</v>
      </c>
      <c r="G76" s="107">
        <f>ANALIZA!$O$21</f>
        <v>26.96</v>
      </c>
    </row>
    <row r="77" spans="1:7" x14ac:dyDescent="0.25">
      <c r="A77" s="112">
        <v>45245</v>
      </c>
      <c r="B77" s="77" t="s">
        <v>301</v>
      </c>
      <c r="C77" s="107">
        <v>358.75</v>
      </c>
      <c r="D77" s="107">
        <v>358.75</v>
      </c>
      <c r="E77" s="109">
        <v>31</v>
      </c>
      <c r="F77" s="109">
        <f>ANALIZA!$N$21</f>
        <v>666</v>
      </c>
      <c r="G77" s="107">
        <f>ANALIZA!$O$21</f>
        <v>26.96</v>
      </c>
    </row>
    <row r="78" spans="1:7" x14ac:dyDescent="0.25">
      <c r="A78" s="112">
        <v>45246</v>
      </c>
      <c r="B78" s="77" t="s">
        <v>301</v>
      </c>
      <c r="C78" s="107">
        <v>358.75</v>
      </c>
      <c r="D78" s="107">
        <v>358.75</v>
      </c>
      <c r="E78" s="109">
        <v>31</v>
      </c>
      <c r="F78" s="109">
        <f>ANALIZA!$N$21</f>
        <v>666</v>
      </c>
      <c r="G78" s="107">
        <f>ANALIZA!$O$21</f>
        <v>26.96</v>
      </c>
    </row>
    <row r="79" spans="1:7" x14ac:dyDescent="0.25">
      <c r="A79" s="112">
        <v>45247</v>
      </c>
      <c r="B79" s="77" t="s">
        <v>301</v>
      </c>
      <c r="C79" s="107">
        <v>358.75</v>
      </c>
      <c r="D79" s="107">
        <v>358.75</v>
      </c>
      <c r="E79" s="109">
        <v>31</v>
      </c>
      <c r="F79" s="109">
        <f>ANALIZA!$N$21</f>
        <v>666</v>
      </c>
      <c r="G79" s="107">
        <f>ANALIZA!$O$21</f>
        <v>26.96</v>
      </c>
    </row>
    <row r="80" spans="1:7" x14ac:dyDescent="0.25">
      <c r="A80" s="112">
        <v>45248</v>
      </c>
      <c r="B80" s="77" t="s">
        <v>302</v>
      </c>
      <c r="C80" s="107">
        <v>100.8</v>
      </c>
      <c r="D80" s="107">
        <v>100.8</v>
      </c>
      <c r="E80" s="109">
        <v>9</v>
      </c>
      <c r="F80" s="109">
        <f>ANALIZA!$Q$21</f>
        <v>119</v>
      </c>
      <c r="G80" s="107">
        <f>ANALIZA!$R$21</f>
        <v>13.222222222222221</v>
      </c>
    </row>
    <row r="81" spans="1:7" x14ac:dyDescent="0.25">
      <c r="A81" s="112">
        <v>45249</v>
      </c>
      <c r="B81" s="77" t="s">
        <v>303</v>
      </c>
    </row>
    <row r="82" spans="1:7" x14ac:dyDescent="0.25">
      <c r="A82" s="112">
        <v>45250</v>
      </c>
      <c r="B82" s="77" t="s">
        <v>301</v>
      </c>
      <c r="C82" s="107">
        <v>358.75</v>
      </c>
      <c r="D82" s="107">
        <v>358.75</v>
      </c>
      <c r="E82" s="109">
        <v>31</v>
      </c>
      <c r="F82" s="109">
        <f>ANALIZA!$N$21</f>
        <v>666</v>
      </c>
      <c r="G82" s="107">
        <f>ANALIZA!$O$21</f>
        <v>26.96</v>
      </c>
    </row>
    <row r="83" spans="1:7" x14ac:dyDescent="0.25">
      <c r="A83" s="112">
        <v>45251</v>
      </c>
      <c r="B83" s="77" t="s">
        <v>301</v>
      </c>
      <c r="C83" s="107">
        <v>358.75</v>
      </c>
      <c r="D83" s="107">
        <v>358.75</v>
      </c>
      <c r="E83" s="109">
        <v>31</v>
      </c>
      <c r="F83" s="109">
        <f>ANALIZA!$N$21</f>
        <v>666</v>
      </c>
      <c r="G83" s="107">
        <f>ANALIZA!$O$21</f>
        <v>26.96</v>
      </c>
    </row>
    <row r="84" spans="1:7" x14ac:dyDescent="0.25">
      <c r="A84" s="112">
        <v>45252</v>
      </c>
      <c r="B84" s="77" t="s">
        <v>301</v>
      </c>
      <c r="C84" s="107">
        <v>358.75</v>
      </c>
      <c r="D84" s="107">
        <v>358.75</v>
      </c>
      <c r="E84" s="109">
        <v>31</v>
      </c>
      <c r="F84" s="109">
        <f>ANALIZA!$N$21</f>
        <v>666</v>
      </c>
      <c r="G84" s="107">
        <f>ANALIZA!$O$21</f>
        <v>26.96</v>
      </c>
    </row>
    <row r="85" spans="1:7" x14ac:dyDescent="0.25">
      <c r="A85" s="112">
        <v>45253</v>
      </c>
      <c r="B85" s="77" t="s">
        <v>301</v>
      </c>
      <c r="C85" s="107">
        <v>358.75</v>
      </c>
      <c r="D85" s="107">
        <v>358.75</v>
      </c>
      <c r="E85" s="109">
        <v>31</v>
      </c>
      <c r="F85" s="109">
        <f>ANALIZA!$N$21</f>
        <v>666</v>
      </c>
      <c r="G85" s="107">
        <f>ANALIZA!$O$21</f>
        <v>26.96</v>
      </c>
    </row>
    <row r="86" spans="1:7" x14ac:dyDescent="0.25">
      <c r="A86" s="112">
        <v>45254</v>
      </c>
      <c r="B86" s="77" t="s">
        <v>301</v>
      </c>
      <c r="C86" s="107">
        <v>358.75</v>
      </c>
      <c r="D86" s="107">
        <v>358.75</v>
      </c>
      <c r="E86" s="109">
        <v>31</v>
      </c>
      <c r="F86" s="109">
        <f>ANALIZA!$N$21</f>
        <v>666</v>
      </c>
      <c r="G86" s="107">
        <f>ANALIZA!$O$21</f>
        <v>26.96</v>
      </c>
    </row>
    <row r="87" spans="1:7" x14ac:dyDescent="0.25">
      <c r="A87" s="112">
        <v>45255</v>
      </c>
      <c r="B87" s="77" t="s">
        <v>302</v>
      </c>
      <c r="C87" s="107">
        <v>100.8</v>
      </c>
      <c r="D87" s="107">
        <v>100.8</v>
      </c>
      <c r="E87" s="109">
        <v>9</v>
      </c>
      <c r="F87" s="109">
        <f>ANALIZA!$Q$21</f>
        <v>119</v>
      </c>
      <c r="G87" s="107">
        <f>ANALIZA!$R$21</f>
        <v>13.222222222222221</v>
      </c>
    </row>
    <row r="88" spans="1:7" x14ac:dyDescent="0.25">
      <c r="A88" s="112">
        <v>45256</v>
      </c>
      <c r="B88" s="77" t="s">
        <v>303</v>
      </c>
    </row>
    <row r="89" spans="1:7" x14ac:dyDescent="0.25">
      <c r="A89" s="112">
        <v>45257</v>
      </c>
      <c r="B89" s="77" t="s">
        <v>301</v>
      </c>
      <c r="C89" s="107">
        <v>358.75</v>
      </c>
      <c r="D89" s="107">
        <v>358.75</v>
      </c>
      <c r="E89" s="109">
        <v>31</v>
      </c>
      <c r="F89" s="109">
        <f>ANALIZA!$N$21</f>
        <v>666</v>
      </c>
      <c r="G89" s="107">
        <f>ANALIZA!$O$21</f>
        <v>26.96</v>
      </c>
    </row>
    <row r="90" spans="1:7" x14ac:dyDescent="0.25">
      <c r="A90" s="112">
        <v>45258</v>
      </c>
      <c r="B90" s="77" t="s">
        <v>301</v>
      </c>
      <c r="C90" s="107">
        <v>358.75</v>
      </c>
      <c r="D90" s="107">
        <v>358.75</v>
      </c>
      <c r="E90" s="109">
        <v>31</v>
      </c>
      <c r="F90" s="109">
        <f>ANALIZA!$N$21</f>
        <v>666</v>
      </c>
      <c r="G90" s="107">
        <f>ANALIZA!$O$21</f>
        <v>26.96</v>
      </c>
    </row>
    <row r="91" spans="1:7" x14ac:dyDescent="0.25">
      <c r="A91" s="112">
        <v>45259</v>
      </c>
      <c r="B91" s="77" t="s">
        <v>301</v>
      </c>
      <c r="C91" s="107">
        <v>358.75</v>
      </c>
      <c r="D91" s="107">
        <v>358.75</v>
      </c>
      <c r="E91" s="109">
        <v>31</v>
      </c>
      <c r="F91" s="109">
        <f>ANALIZA!$N$21</f>
        <v>666</v>
      </c>
      <c r="G91" s="107">
        <f>ANALIZA!$O$21</f>
        <v>26.96</v>
      </c>
    </row>
    <row r="92" spans="1:7" x14ac:dyDescent="0.25">
      <c r="A92" s="112">
        <v>45260</v>
      </c>
      <c r="B92" s="77" t="s">
        <v>301</v>
      </c>
      <c r="C92" s="107">
        <v>358.75</v>
      </c>
      <c r="D92" s="107">
        <v>358.75</v>
      </c>
      <c r="E92" s="109">
        <v>31</v>
      </c>
      <c r="F92" s="109">
        <f>ANALIZA!$N$21</f>
        <v>666</v>
      </c>
      <c r="G92" s="107">
        <f>ANALIZA!$O$21</f>
        <v>26.96</v>
      </c>
    </row>
    <row r="93" spans="1:7" x14ac:dyDescent="0.25">
      <c r="A93" s="112">
        <v>45261</v>
      </c>
      <c r="B93" s="77" t="s">
        <v>301</v>
      </c>
      <c r="C93" s="107">
        <v>358.75</v>
      </c>
      <c r="D93" s="107">
        <v>358.75</v>
      </c>
      <c r="E93" s="109">
        <v>31</v>
      </c>
      <c r="F93" s="109">
        <f>ANALIZA!$N$21</f>
        <v>666</v>
      </c>
      <c r="G93" s="107">
        <f>ANALIZA!$O$21</f>
        <v>26.96</v>
      </c>
    </row>
    <row r="94" spans="1:7" x14ac:dyDescent="0.25">
      <c r="A94" s="112">
        <v>45262</v>
      </c>
      <c r="B94" s="77" t="s">
        <v>302</v>
      </c>
      <c r="C94" s="107">
        <v>100.8</v>
      </c>
      <c r="D94" s="107">
        <v>100.8</v>
      </c>
      <c r="E94" s="109">
        <v>9</v>
      </c>
      <c r="F94" s="109">
        <f>ANALIZA!$Q$21</f>
        <v>119</v>
      </c>
      <c r="G94" s="107">
        <f>ANALIZA!$R$21</f>
        <v>13.222222222222221</v>
      </c>
    </row>
    <row r="95" spans="1:7" x14ac:dyDescent="0.25">
      <c r="A95" s="112">
        <v>45263</v>
      </c>
      <c r="B95" s="77" t="s">
        <v>303</v>
      </c>
    </row>
    <row r="96" spans="1:7" x14ac:dyDescent="0.25">
      <c r="A96" s="112">
        <v>45264</v>
      </c>
      <c r="B96" s="77" t="s">
        <v>301</v>
      </c>
      <c r="C96" s="107">
        <v>358.75</v>
      </c>
      <c r="D96" s="107">
        <v>358.75</v>
      </c>
      <c r="E96" s="109">
        <v>31</v>
      </c>
      <c r="F96" s="109">
        <f>ANALIZA!$N$21</f>
        <v>666</v>
      </c>
      <c r="G96" s="107">
        <f>ANALIZA!$O$21</f>
        <v>26.96</v>
      </c>
    </row>
    <row r="97" spans="1:7" x14ac:dyDescent="0.25">
      <c r="A97" s="112">
        <v>45265</v>
      </c>
      <c r="B97" s="77" t="s">
        <v>301</v>
      </c>
      <c r="C97" s="107">
        <v>358.75</v>
      </c>
      <c r="D97" s="107">
        <v>358.75</v>
      </c>
      <c r="E97" s="109">
        <v>31</v>
      </c>
      <c r="F97" s="109">
        <f>ANALIZA!$N$21</f>
        <v>666</v>
      </c>
      <c r="G97" s="107">
        <f>ANALIZA!$O$21</f>
        <v>26.96</v>
      </c>
    </row>
    <row r="98" spans="1:7" x14ac:dyDescent="0.25">
      <c r="A98" s="112">
        <v>45266</v>
      </c>
      <c r="B98" s="77" t="s">
        <v>301</v>
      </c>
      <c r="C98" s="107">
        <v>358.75</v>
      </c>
      <c r="D98" s="107">
        <v>358.75</v>
      </c>
      <c r="E98" s="109">
        <v>31</v>
      </c>
      <c r="F98" s="109">
        <f>ANALIZA!$N$21</f>
        <v>666</v>
      </c>
      <c r="G98" s="107">
        <f>ANALIZA!$O$21</f>
        <v>26.96</v>
      </c>
    </row>
    <row r="99" spans="1:7" x14ac:dyDescent="0.25">
      <c r="A99" s="112">
        <v>45267</v>
      </c>
      <c r="B99" s="77" t="s">
        <v>301</v>
      </c>
      <c r="C99" s="107">
        <v>358.75</v>
      </c>
      <c r="D99" s="107">
        <v>358.75</v>
      </c>
      <c r="E99" s="109">
        <v>31</v>
      </c>
      <c r="F99" s="109">
        <f>ANALIZA!$N$21</f>
        <v>666</v>
      </c>
      <c r="G99" s="107">
        <f>ANALIZA!$O$21</f>
        <v>26.96</v>
      </c>
    </row>
    <row r="100" spans="1:7" x14ac:dyDescent="0.25">
      <c r="A100" s="112">
        <v>45268</v>
      </c>
      <c r="B100" s="77" t="s">
        <v>301</v>
      </c>
      <c r="C100" s="107">
        <v>358.75</v>
      </c>
      <c r="D100" s="107">
        <v>358.75</v>
      </c>
      <c r="E100" s="109">
        <v>31</v>
      </c>
      <c r="F100" s="109">
        <f>ANALIZA!$N$21</f>
        <v>666</v>
      </c>
      <c r="G100" s="107">
        <f>ANALIZA!$O$21</f>
        <v>26.96</v>
      </c>
    </row>
    <row r="101" spans="1:7" x14ac:dyDescent="0.25">
      <c r="A101" s="112">
        <v>45269</v>
      </c>
      <c r="B101" s="77" t="s">
        <v>302</v>
      </c>
      <c r="C101" s="107">
        <v>100.8</v>
      </c>
      <c r="D101" s="107">
        <v>100.8</v>
      </c>
      <c r="E101" s="109">
        <v>9</v>
      </c>
      <c r="F101" s="109">
        <f>ANALIZA!$Q$21</f>
        <v>119</v>
      </c>
      <c r="G101" s="107">
        <f>ANALIZA!$R$21</f>
        <v>13.222222222222221</v>
      </c>
    </row>
    <row r="102" spans="1:7" x14ac:dyDescent="0.25">
      <c r="A102" s="112">
        <v>45270</v>
      </c>
      <c r="B102" s="77" t="s">
        <v>303</v>
      </c>
    </row>
    <row r="103" spans="1:7" x14ac:dyDescent="0.25">
      <c r="A103" s="112">
        <v>45271</v>
      </c>
      <c r="B103" s="77" t="s">
        <v>301</v>
      </c>
      <c r="C103" s="107">
        <v>358.75</v>
      </c>
      <c r="D103" s="107">
        <v>358.75</v>
      </c>
      <c r="E103" s="109">
        <v>31</v>
      </c>
      <c r="F103" s="109">
        <f>ANALIZA!$N$21</f>
        <v>666</v>
      </c>
      <c r="G103" s="107">
        <f>ANALIZA!$O$21</f>
        <v>26.96</v>
      </c>
    </row>
    <row r="104" spans="1:7" x14ac:dyDescent="0.25">
      <c r="A104" s="112">
        <v>45272</v>
      </c>
      <c r="B104" s="77" t="s">
        <v>301</v>
      </c>
      <c r="C104" s="107">
        <v>358.75</v>
      </c>
      <c r="D104" s="107">
        <v>358.75</v>
      </c>
      <c r="E104" s="109">
        <v>31</v>
      </c>
      <c r="F104" s="109">
        <f>ANALIZA!$N$21</f>
        <v>666</v>
      </c>
      <c r="G104" s="107">
        <f>ANALIZA!$O$21</f>
        <v>26.96</v>
      </c>
    </row>
    <row r="105" spans="1:7" x14ac:dyDescent="0.25">
      <c r="A105" s="112">
        <v>45273</v>
      </c>
      <c r="B105" s="77" t="s">
        <v>301</v>
      </c>
      <c r="C105" s="107">
        <v>358.75</v>
      </c>
      <c r="D105" s="107">
        <v>358.75</v>
      </c>
      <c r="E105" s="109">
        <v>31</v>
      </c>
      <c r="F105" s="109">
        <f>ANALIZA!$N$21</f>
        <v>666</v>
      </c>
      <c r="G105" s="107">
        <f>ANALIZA!$O$21</f>
        <v>26.96</v>
      </c>
    </row>
    <row r="106" spans="1:7" x14ac:dyDescent="0.25">
      <c r="A106" s="112">
        <v>45274</v>
      </c>
      <c r="B106" s="77" t="s">
        <v>301</v>
      </c>
      <c r="C106" s="107">
        <v>358.75</v>
      </c>
      <c r="D106" s="107">
        <v>358.75</v>
      </c>
      <c r="E106" s="109">
        <v>31</v>
      </c>
      <c r="F106" s="109">
        <f>ANALIZA!$N$21</f>
        <v>666</v>
      </c>
      <c r="G106" s="107">
        <f>ANALIZA!$O$21</f>
        <v>26.96</v>
      </c>
    </row>
    <row r="107" spans="1:7" x14ac:dyDescent="0.25">
      <c r="A107" s="112">
        <v>45275</v>
      </c>
      <c r="B107" s="77" t="s">
        <v>301</v>
      </c>
      <c r="C107" s="107">
        <v>358.75</v>
      </c>
      <c r="D107" s="107">
        <v>358.75</v>
      </c>
      <c r="E107" s="109">
        <v>31</v>
      </c>
      <c r="F107" s="109">
        <f>ANALIZA!$N$21</f>
        <v>666</v>
      </c>
      <c r="G107" s="107">
        <f>ANALIZA!$O$21</f>
        <v>26.96</v>
      </c>
    </row>
    <row r="108" spans="1:7" x14ac:dyDescent="0.25">
      <c r="A108" s="112">
        <v>45276</v>
      </c>
      <c r="B108" s="77" t="s">
        <v>302</v>
      </c>
      <c r="C108" s="107">
        <v>100.8</v>
      </c>
      <c r="D108" s="107">
        <v>100.8</v>
      </c>
      <c r="E108" s="109">
        <v>9</v>
      </c>
      <c r="F108" s="109">
        <f>ANALIZA!$Q$21</f>
        <v>119</v>
      </c>
      <c r="G108" s="107">
        <f>ANALIZA!$R$21</f>
        <v>13.222222222222221</v>
      </c>
    </row>
    <row r="109" spans="1:7" x14ac:dyDescent="0.25">
      <c r="A109" s="112">
        <v>45277</v>
      </c>
      <c r="B109" s="77" t="s">
        <v>303</v>
      </c>
    </row>
    <row r="110" spans="1:7" x14ac:dyDescent="0.25">
      <c r="A110" s="112">
        <v>45278</v>
      </c>
      <c r="B110" s="77" t="s">
        <v>301</v>
      </c>
      <c r="C110" s="107">
        <v>358.75</v>
      </c>
      <c r="D110" s="107">
        <v>358.75</v>
      </c>
      <c r="E110" s="109">
        <v>31</v>
      </c>
      <c r="F110" s="109">
        <f>ANALIZA!$N$21</f>
        <v>666</v>
      </c>
      <c r="G110" s="107">
        <f>ANALIZA!$O$21</f>
        <v>26.96</v>
      </c>
    </row>
    <row r="111" spans="1:7" x14ac:dyDescent="0.25">
      <c r="A111" s="112">
        <v>45279</v>
      </c>
      <c r="B111" s="77" t="s">
        <v>301</v>
      </c>
      <c r="C111" s="107">
        <v>358.75</v>
      </c>
      <c r="D111" s="107">
        <v>358.75</v>
      </c>
      <c r="E111" s="109">
        <v>31</v>
      </c>
      <c r="F111" s="109">
        <f>ANALIZA!$N$21</f>
        <v>666</v>
      </c>
      <c r="G111" s="107">
        <f>ANALIZA!$O$21</f>
        <v>26.96</v>
      </c>
    </row>
    <row r="112" spans="1:7" x14ac:dyDescent="0.25">
      <c r="A112" s="112">
        <v>45280</v>
      </c>
      <c r="B112" s="77" t="s">
        <v>301</v>
      </c>
      <c r="C112" s="107">
        <v>358.75</v>
      </c>
      <c r="D112" s="107">
        <v>358.75</v>
      </c>
      <c r="E112" s="109">
        <v>31</v>
      </c>
      <c r="F112" s="109">
        <f>ANALIZA!$N$21</f>
        <v>666</v>
      </c>
      <c r="G112" s="107">
        <f>ANALIZA!$O$21</f>
        <v>26.96</v>
      </c>
    </row>
    <row r="113" spans="1:7" x14ac:dyDescent="0.25">
      <c r="A113" s="112">
        <v>45281</v>
      </c>
      <c r="B113" s="77" t="s">
        <v>301</v>
      </c>
      <c r="C113" s="107">
        <v>358.75</v>
      </c>
      <c r="D113" s="107">
        <v>358.75</v>
      </c>
      <c r="E113" s="109">
        <v>31</v>
      </c>
      <c r="F113" s="109">
        <f>ANALIZA!$N$21</f>
        <v>666</v>
      </c>
      <c r="G113" s="107">
        <f>ANALIZA!$O$21</f>
        <v>26.96</v>
      </c>
    </row>
    <row r="114" spans="1:7" x14ac:dyDescent="0.25">
      <c r="A114" s="112">
        <v>45282</v>
      </c>
      <c r="B114" s="77" t="s">
        <v>301</v>
      </c>
      <c r="C114" s="107">
        <v>358.75</v>
      </c>
      <c r="D114" s="107">
        <v>332.83</v>
      </c>
      <c r="E114" s="109">
        <v>31</v>
      </c>
      <c r="F114" s="109">
        <f>ANALIZA!$N$21</f>
        <v>666</v>
      </c>
      <c r="G114" s="107">
        <f>ANALIZA!$O$21</f>
        <v>26.96</v>
      </c>
    </row>
    <row r="115" spans="1:7" x14ac:dyDescent="0.25">
      <c r="A115" s="112">
        <v>45283</v>
      </c>
      <c r="B115" s="77" t="s">
        <v>302</v>
      </c>
      <c r="C115" s="107">
        <v>100.8</v>
      </c>
      <c r="D115" s="107">
        <v>100.8</v>
      </c>
      <c r="E115" s="109">
        <v>9</v>
      </c>
      <c r="F115" s="109">
        <f>ANALIZA!$Q$21</f>
        <v>119</v>
      </c>
      <c r="G115" s="107">
        <f>ANALIZA!$R$21</f>
        <v>13.222222222222221</v>
      </c>
    </row>
    <row r="116" spans="1:7" x14ac:dyDescent="0.25">
      <c r="A116" s="112">
        <v>45284</v>
      </c>
      <c r="B116" s="77" t="s">
        <v>304</v>
      </c>
    </row>
    <row r="117" spans="1:7" x14ac:dyDescent="0.25">
      <c r="A117" s="112">
        <v>45285</v>
      </c>
      <c r="B117" s="77" t="s">
        <v>304</v>
      </c>
    </row>
    <row r="118" spans="1:7" x14ac:dyDescent="0.25">
      <c r="A118" s="112">
        <v>45286</v>
      </c>
      <c r="B118" s="77" t="s">
        <v>304</v>
      </c>
    </row>
    <row r="119" spans="1:7" x14ac:dyDescent="0.25">
      <c r="A119" s="112">
        <v>45287</v>
      </c>
      <c r="B119" s="77" t="s">
        <v>299</v>
      </c>
      <c r="C119" s="107">
        <v>267.77</v>
      </c>
      <c r="D119" s="107">
        <v>267.77</v>
      </c>
      <c r="E119" s="109">
        <v>21</v>
      </c>
      <c r="F119" s="109">
        <v>533</v>
      </c>
      <c r="G119" s="107">
        <f>ANALIZA!$O$21*0.8</f>
        <v>21.568000000000001</v>
      </c>
    </row>
    <row r="120" spans="1:7" x14ac:dyDescent="0.25">
      <c r="A120" s="112">
        <v>45288</v>
      </c>
      <c r="B120" s="77" t="s">
        <v>299</v>
      </c>
      <c r="C120" s="107">
        <v>267.77</v>
      </c>
      <c r="D120" s="107">
        <v>240.54999999999998</v>
      </c>
      <c r="E120" s="109">
        <v>21</v>
      </c>
      <c r="F120" s="109">
        <v>533</v>
      </c>
      <c r="G120" s="107">
        <f>ANALIZA!$O$21*0.8</f>
        <v>21.568000000000001</v>
      </c>
    </row>
    <row r="121" spans="1:7" x14ac:dyDescent="0.25">
      <c r="A121" s="112">
        <v>45289</v>
      </c>
      <c r="B121" s="77" t="s">
        <v>299</v>
      </c>
      <c r="C121" s="107">
        <v>267.77</v>
      </c>
      <c r="D121" s="107">
        <v>267.77</v>
      </c>
      <c r="E121" s="109">
        <v>21</v>
      </c>
      <c r="F121" s="109">
        <v>533</v>
      </c>
      <c r="G121" s="107">
        <f>ANALIZA!$O$21*0.8</f>
        <v>21.568000000000001</v>
      </c>
    </row>
    <row r="122" spans="1:7" x14ac:dyDescent="0.25">
      <c r="A122" s="112">
        <v>45290</v>
      </c>
      <c r="B122" s="77" t="s">
        <v>302</v>
      </c>
      <c r="C122" s="107">
        <v>100.8</v>
      </c>
      <c r="D122" s="107">
        <v>100.8</v>
      </c>
      <c r="E122" s="109">
        <v>9</v>
      </c>
      <c r="F122" s="109">
        <f>ANALIZA!$Q$21</f>
        <v>119</v>
      </c>
      <c r="G122" s="107">
        <f>ANALIZA!$R$21</f>
        <v>13.222222222222221</v>
      </c>
    </row>
    <row r="123" spans="1:7" x14ac:dyDescent="0.25">
      <c r="A123" s="112">
        <v>45291</v>
      </c>
      <c r="B123" s="77" t="s">
        <v>304</v>
      </c>
    </row>
    <row r="124" spans="1:7" x14ac:dyDescent="0.25">
      <c r="A124" s="33" t="s">
        <v>309</v>
      </c>
      <c r="C124" s="110">
        <f>SUBTOTAL(109,Tabela1[Planowan praca przewozowa])</f>
        <v>31344.37000000001</v>
      </c>
      <c r="D124" s="110">
        <f>SUBTOTAL(109,Tabela1[Wykonana praca przewozowa])</f>
        <v>30853.039999999997</v>
      </c>
      <c r="E124" s="111">
        <f>SUBTOTAL(109,Tabela1[Liczba kursów])</f>
        <v>2688</v>
      </c>
      <c r="F124" s="111">
        <f>SUBTOTAL(109,Tabela1[Liczba pasażerów])</f>
        <v>56902</v>
      </c>
      <c r="G124" s="110">
        <f>SUBTOTAL(101,Tabela1[Średnia liczba pasażerów])</f>
        <v>24.460995555555574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C477-195C-43CF-A3D0-0E9AE7FEAD46}">
  <sheetPr>
    <tabColor rgb="FFFF0000"/>
  </sheetPr>
  <dimension ref="A1:BH34"/>
  <sheetViews>
    <sheetView zoomScale="90" zoomScaleNormal="90" workbookViewId="0">
      <selection activeCell="B32" sqref="B32:Q34"/>
    </sheetView>
  </sheetViews>
  <sheetFormatPr defaultRowHeight="15" x14ac:dyDescent="0.25"/>
  <cols>
    <col min="2" max="2" width="30" bestFit="1" customWidth="1"/>
    <col min="3" max="4" width="10.28515625" customWidth="1"/>
    <col min="5" max="44" width="9.140625" customWidth="1"/>
  </cols>
  <sheetData>
    <row r="1" spans="1:60" ht="15.75" x14ac:dyDescent="0.25">
      <c r="A1" s="51" t="s">
        <v>270</v>
      </c>
    </row>
    <row r="2" spans="1:60" ht="16.5" thickBot="1" x14ac:dyDescent="0.3">
      <c r="A2" s="51" t="s">
        <v>271</v>
      </c>
    </row>
    <row r="3" spans="1:60" x14ac:dyDescent="0.25">
      <c r="A3" s="19" t="s">
        <v>0</v>
      </c>
      <c r="B3" s="21" t="s">
        <v>1</v>
      </c>
      <c r="C3" s="34" t="s">
        <v>268</v>
      </c>
      <c r="D3" s="35" t="s">
        <v>269</v>
      </c>
      <c r="E3" s="26" t="s">
        <v>25</v>
      </c>
      <c r="F3" s="27" t="s">
        <v>120</v>
      </c>
      <c r="G3" s="28"/>
      <c r="H3" s="29"/>
      <c r="I3" s="26">
        <v>102</v>
      </c>
      <c r="J3" s="27" t="s">
        <v>120</v>
      </c>
      <c r="K3" s="28"/>
      <c r="L3" s="29"/>
      <c r="M3" s="26" t="s">
        <v>26</v>
      </c>
      <c r="N3" s="27" t="s">
        <v>120</v>
      </c>
      <c r="O3" s="28"/>
      <c r="P3" s="29"/>
      <c r="Q3" s="26" t="s">
        <v>27</v>
      </c>
      <c r="R3" s="27" t="s">
        <v>120</v>
      </c>
      <c r="S3" s="28"/>
      <c r="T3" s="29"/>
      <c r="U3" s="26">
        <v>105</v>
      </c>
      <c r="V3" s="27" t="s">
        <v>120</v>
      </c>
      <c r="W3" s="28"/>
      <c r="X3" s="29"/>
      <c r="Y3" s="26">
        <v>106</v>
      </c>
      <c r="Z3" s="27" t="s">
        <v>120</v>
      </c>
      <c r="AA3" s="28"/>
      <c r="AB3" s="29"/>
      <c r="AC3" s="26" t="s">
        <v>28</v>
      </c>
      <c r="AD3" s="27" t="s">
        <v>120</v>
      </c>
      <c r="AE3" s="28"/>
      <c r="AF3" s="29"/>
      <c r="AG3" s="26">
        <v>108</v>
      </c>
      <c r="AH3" s="27" t="s">
        <v>120</v>
      </c>
      <c r="AI3" s="28"/>
      <c r="AJ3" s="29"/>
      <c r="AK3" s="26" t="s">
        <v>29</v>
      </c>
      <c r="AL3" s="27" t="s">
        <v>120</v>
      </c>
      <c r="AM3" s="28"/>
      <c r="AN3" s="29"/>
      <c r="AO3" s="26">
        <v>110</v>
      </c>
      <c r="AP3" s="27" t="s">
        <v>120</v>
      </c>
      <c r="AQ3" s="28"/>
      <c r="AR3" s="29"/>
      <c r="AS3" s="26">
        <v>111</v>
      </c>
      <c r="AT3" s="27" t="s">
        <v>120</v>
      </c>
      <c r="AU3" s="28"/>
      <c r="AV3" s="29"/>
      <c r="AW3" s="26">
        <v>112</v>
      </c>
      <c r="AX3" s="27" t="s">
        <v>120</v>
      </c>
      <c r="AY3" s="28"/>
      <c r="AZ3" s="29"/>
      <c r="BA3" s="26">
        <v>113</v>
      </c>
      <c r="BB3" s="27" t="s">
        <v>120</v>
      </c>
      <c r="BC3" s="28"/>
      <c r="BD3" s="29"/>
      <c r="BE3" s="26">
        <v>114</v>
      </c>
      <c r="BF3" s="27" t="s">
        <v>120</v>
      </c>
      <c r="BG3" s="28"/>
      <c r="BH3" s="29"/>
    </row>
    <row r="4" spans="1:60" ht="15.75" thickBot="1" x14ac:dyDescent="0.3">
      <c r="A4" s="20"/>
      <c r="B4" s="22"/>
      <c r="C4" s="36"/>
      <c r="D4" s="37"/>
      <c r="E4" s="30">
        <v>1</v>
      </c>
      <c r="F4" s="31" t="s">
        <v>121</v>
      </c>
      <c r="G4" s="31" t="s">
        <v>122</v>
      </c>
      <c r="H4" s="32" t="s">
        <v>123</v>
      </c>
      <c r="I4" s="30">
        <v>1</v>
      </c>
      <c r="J4" s="31" t="s">
        <v>121</v>
      </c>
      <c r="K4" s="31" t="s">
        <v>122</v>
      </c>
      <c r="L4" s="32" t="s">
        <v>123</v>
      </c>
      <c r="M4" s="30">
        <v>1</v>
      </c>
      <c r="N4" s="31" t="s">
        <v>121</v>
      </c>
      <c r="O4" s="31" t="s">
        <v>122</v>
      </c>
      <c r="P4" s="32" t="s">
        <v>123</v>
      </c>
      <c r="Q4" s="30">
        <v>1</v>
      </c>
      <c r="R4" s="31" t="s">
        <v>121</v>
      </c>
      <c r="S4" s="31" t="s">
        <v>122</v>
      </c>
      <c r="T4" s="32" t="s">
        <v>123</v>
      </c>
      <c r="U4" s="30">
        <v>1</v>
      </c>
      <c r="V4" s="31" t="s">
        <v>121</v>
      </c>
      <c r="W4" s="31" t="s">
        <v>122</v>
      </c>
      <c r="X4" s="32" t="s">
        <v>123</v>
      </c>
      <c r="Y4" s="30">
        <v>1</v>
      </c>
      <c r="Z4" s="31" t="s">
        <v>121</v>
      </c>
      <c r="AA4" s="31" t="s">
        <v>122</v>
      </c>
      <c r="AB4" s="32" t="s">
        <v>123</v>
      </c>
      <c r="AC4" s="30">
        <v>1</v>
      </c>
      <c r="AD4" s="31" t="s">
        <v>121</v>
      </c>
      <c r="AE4" s="31" t="s">
        <v>122</v>
      </c>
      <c r="AF4" s="32" t="s">
        <v>123</v>
      </c>
      <c r="AG4" s="30">
        <v>1</v>
      </c>
      <c r="AH4" s="31" t="s">
        <v>121</v>
      </c>
      <c r="AI4" s="31" t="s">
        <v>122</v>
      </c>
      <c r="AJ4" s="32" t="s">
        <v>123</v>
      </c>
      <c r="AK4" s="30">
        <v>2</v>
      </c>
      <c r="AL4" s="31" t="s">
        <v>121</v>
      </c>
      <c r="AM4" s="31" t="s">
        <v>122</v>
      </c>
      <c r="AN4" s="32" t="s">
        <v>123</v>
      </c>
      <c r="AO4" s="30">
        <v>1</v>
      </c>
      <c r="AP4" s="31" t="s">
        <v>121</v>
      </c>
      <c r="AQ4" s="31" t="s">
        <v>122</v>
      </c>
      <c r="AR4" s="32" t="s">
        <v>123</v>
      </c>
      <c r="AS4" s="30">
        <v>1</v>
      </c>
      <c r="AT4" s="31" t="s">
        <v>121</v>
      </c>
      <c r="AU4" s="31" t="s">
        <v>122</v>
      </c>
      <c r="AV4" s="32" t="s">
        <v>123</v>
      </c>
      <c r="AW4" s="30">
        <v>1</v>
      </c>
      <c r="AX4" s="31" t="s">
        <v>121</v>
      </c>
      <c r="AY4" s="31" t="s">
        <v>122</v>
      </c>
      <c r="AZ4" s="32" t="s">
        <v>123</v>
      </c>
      <c r="BA4" s="30">
        <v>1</v>
      </c>
      <c r="BB4" s="31" t="s">
        <v>121</v>
      </c>
      <c r="BC4" s="31" t="s">
        <v>122</v>
      </c>
      <c r="BD4" s="32" t="s">
        <v>123</v>
      </c>
      <c r="BE4" s="30">
        <v>1</v>
      </c>
      <c r="BF4" s="31" t="s">
        <v>121</v>
      </c>
      <c r="BG4" s="31" t="s">
        <v>122</v>
      </c>
      <c r="BH4" s="32" t="s">
        <v>123</v>
      </c>
    </row>
    <row r="5" spans="1:60" x14ac:dyDescent="0.25">
      <c r="A5" s="1">
        <v>1</v>
      </c>
      <c r="B5" s="2" t="s">
        <v>2</v>
      </c>
      <c r="C5" s="41">
        <f>F5+J5+N5+R5+V5+Z5+AD5+AH5+AL5+AP5+AT5+AX5+BB5+BF5</f>
        <v>41</v>
      </c>
      <c r="D5" s="42">
        <f>G5+K5+O5+S5+W5+AA5+AE5+AI5+AM5+AQ5+AU5+AY5+BC5+BG5</f>
        <v>0</v>
      </c>
      <c r="E5" s="9" t="s">
        <v>30</v>
      </c>
      <c r="F5" s="14">
        <v>6</v>
      </c>
      <c r="G5" s="14"/>
      <c r="H5" s="23">
        <f>F5-G5</f>
        <v>6</v>
      </c>
      <c r="I5" s="9" t="s">
        <v>31</v>
      </c>
      <c r="J5" s="14">
        <v>9</v>
      </c>
      <c r="K5" s="14"/>
      <c r="L5" s="23">
        <f>J5-K5</f>
        <v>9</v>
      </c>
      <c r="M5" s="9" t="s">
        <v>32</v>
      </c>
      <c r="N5" s="14">
        <v>8</v>
      </c>
      <c r="O5" s="14"/>
      <c r="P5" s="23">
        <f>N5-O5</f>
        <v>8</v>
      </c>
      <c r="Q5" s="9" t="s">
        <v>33</v>
      </c>
      <c r="R5" s="14">
        <v>3</v>
      </c>
      <c r="S5" s="14"/>
      <c r="T5" s="23">
        <f>R5-S5</f>
        <v>3</v>
      </c>
      <c r="U5" s="9" t="s">
        <v>34</v>
      </c>
      <c r="V5" s="14">
        <v>1</v>
      </c>
      <c r="W5" s="14"/>
      <c r="X5" s="23">
        <f>V5-W5</f>
        <v>1</v>
      </c>
      <c r="Y5" s="9">
        <v>0.49652777777777773</v>
      </c>
      <c r="Z5" s="14"/>
      <c r="AA5" s="14"/>
      <c r="AB5" s="23">
        <f>Z5-AA5</f>
        <v>0</v>
      </c>
      <c r="AC5" s="9">
        <v>0.56041666666666667</v>
      </c>
      <c r="AD5" s="14">
        <v>5</v>
      </c>
      <c r="AE5" s="14"/>
      <c r="AF5" s="23">
        <f>AD5-AE5</f>
        <v>5</v>
      </c>
      <c r="AG5" s="9">
        <v>0.58333333333333337</v>
      </c>
      <c r="AH5" s="14">
        <v>5</v>
      </c>
      <c r="AI5" s="14"/>
      <c r="AJ5" s="23">
        <f>AH5-AI5</f>
        <v>5</v>
      </c>
      <c r="AK5" s="9">
        <v>0.6020833333333333</v>
      </c>
      <c r="AL5" s="14"/>
      <c r="AM5" s="14"/>
      <c r="AN5" s="23">
        <f>AL5-AM5</f>
        <v>0</v>
      </c>
      <c r="AO5" s="9">
        <v>0.63194444444444442</v>
      </c>
      <c r="AP5" s="14">
        <v>2</v>
      </c>
      <c r="AQ5" s="14"/>
      <c r="AR5" s="23">
        <f>AP5-AQ5</f>
        <v>2</v>
      </c>
      <c r="AS5" s="9">
        <v>0.65972222222222221</v>
      </c>
      <c r="AT5" s="14"/>
      <c r="AU5" s="14"/>
      <c r="AV5" s="23">
        <f>AT5-AU5</f>
        <v>0</v>
      </c>
      <c r="AW5" s="9">
        <v>0.69791666666666663</v>
      </c>
      <c r="AX5" s="14"/>
      <c r="AY5" s="14"/>
      <c r="AZ5" s="23">
        <f>AX5-AY5</f>
        <v>0</v>
      </c>
      <c r="BA5" s="9">
        <v>0.75</v>
      </c>
      <c r="BB5" s="14"/>
      <c r="BC5" s="14"/>
      <c r="BD5" s="23">
        <f>BB5-BC5</f>
        <v>0</v>
      </c>
      <c r="BE5" s="9">
        <v>0.80555555555555547</v>
      </c>
      <c r="BF5" s="14">
        <v>2</v>
      </c>
      <c r="BG5" s="14"/>
      <c r="BH5" s="23">
        <f>BF5-BG5</f>
        <v>2</v>
      </c>
    </row>
    <row r="6" spans="1:60" x14ac:dyDescent="0.25">
      <c r="A6" s="3">
        <v>2</v>
      </c>
      <c r="B6" s="4" t="s">
        <v>3</v>
      </c>
      <c r="C6" s="43">
        <f t="shared" ref="C6:C28" si="0">F6+J6+N6+R6+V6+Z6+AD6+AH6+AL6+AP6+AT6+AX6+BB6+BF6</f>
        <v>42</v>
      </c>
      <c r="D6" s="44">
        <f t="shared" ref="D6:D28" si="1">G6+K6+O6+S6+W6+AA6+AE6+AI6+AM6+AQ6+AU6+AY6+BC6+BG6</f>
        <v>0</v>
      </c>
      <c r="E6" s="10" t="s">
        <v>35</v>
      </c>
      <c r="F6" s="15">
        <v>2</v>
      </c>
      <c r="G6" s="15"/>
      <c r="H6" s="24">
        <f>H5+F6-G6</f>
        <v>8</v>
      </c>
      <c r="I6" s="10" t="s">
        <v>36</v>
      </c>
      <c r="J6" s="15">
        <v>2</v>
      </c>
      <c r="K6" s="15"/>
      <c r="L6" s="24">
        <f>L5+J6-K6</f>
        <v>11</v>
      </c>
      <c r="M6" s="10" t="s">
        <v>37</v>
      </c>
      <c r="N6" s="15">
        <v>15</v>
      </c>
      <c r="O6" s="15"/>
      <c r="P6" s="24">
        <f>P5+N6-O6</f>
        <v>23</v>
      </c>
      <c r="Q6" s="10" t="s">
        <v>38</v>
      </c>
      <c r="R6" s="15">
        <v>1</v>
      </c>
      <c r="S6" s="15"/>
      <c r="T6" s="24">
        <f>T5+R6-S6</f>
        <v>4</v>
      </c>
      <c r="U6" s="10" t="s">
        <v>39</v>
      </c>
      <c r="V6" s="15"/>
      <c r="W6" s="15"/>
      <c r="X6" s="24">
        <f>X5+V6-W6</f>
        <v>1</v>
      </c>
      <c r="Y6" s="10">
        <v>0.49722222222222223</v>
      </c>
      <c r="Z6" s="15">
        <v>1</v>
      </c>
      <c r="AA6" s="15"/>
      <c r="AB6" s="24">
        <f>AB5+Z6-AA6</f>
        <v>1</v>
      </c>
      <c r="AC6" s="10">
        <v>0.56180555555555556</v>
      </c>
      <c r="AD6" s="15">
        <v>2</v>
      </c>
      <c r="AE6" s="15"/>
      <c r="AF6" s="24">
        <f>AF5+AD6-AE6</f>
        <v>7</v>
      </c>
      <c r="AG6" s="10">
        <v>0.58472222222222225</v>
      </c>
      <c r="AH6" s="15">
        <v>3</v>
      </c>
      <c r="AI6" s="15"/>
      <c r="AJ6" s="24">
        <f>AJ5+AH6-AI6</f>
        <v>8</v>
      </c>
      <c r="AK6" s="10">
        <v>0.60347222222222219</v>
      </c>
      <c r="AL6" s="15">
        <v>1</v>
      </c>
      <c r="AM6" s="15"/>
      <c r="AN6" s="24">
        <f>AN5+AL6-AM6</f>
        <v>1</v>
      </c>
      <c r="AO6" s="10">
        <v>0.6333333333333333</v>
      </c>
      <c r="AP6" s="15">
        <v>2</v>
      </c>
      <c r="AQ6" s="15"/>
      <c r="AR6" s="24">
        <f>AR5+AP6-AQ6</f>
        <v>4</v>
      </c>
      <c r="AS6" s="10">
        <v>0.66111111111111109</v>
      </c>
      <c r="AT6" s="15">
        <v>4</v>
      </c>
      <c r="AU6" s="15"/>
      <c r="AV6" s="24">
        <f>AV5+AT6-AU6</f>
        <v>4</v>
      </c>
      <c r="AW6" s="10">
        <v>0.69930555555555562</v>
      </c>
      <c r="AX6" s="15">
        <v>3</v>
      </c>
      <c r="AY6" s="15"/>
      <c r="AZ6" s="24">
        <f>AZ5+AX6-AY6</f>
        <v>3</v>
      </c>
      <c r="BA6" s="10">
        <v>0.75069444444444444</v>
      </c>
      <c r="BB6" s="15">
        <v>3</v>
      </c>
      <c r="BC6" s="15"/>
      <c r="BD6" s="24">
        <f>BD5+BB6-BC6</f>
        <v>3</v>
      </c>
      <c r="BE6" s="10">
        <v>0.80625000000000002</v>
      </c>
      <c r="BF6" s="15">
        <v>3</v>
      </c>
      <c r="BG6" s="15"/>
      <c r="BH6" s="24">
        <f>BH5+BF6-BG6</f>
        <v>5</v>
      </c>
    </row>
    <row r="7" spans="1:60" x14ac:dyDescent="0.25">
      <c r="A7" s="3">
        <v>3</v>
      </c>
      <c r="B7" s="4" t="s">
        <v>4</v>
      </c>
      <c r="C7" s="43">
        <f t="shared" si="0"/>
        <v>29</v>
      </c>
      <c r="D7" s="44">
        <f t="shared" si="1"/>
        <v>1</v>
      </c>
      <c r="E7" s="10" t="s">
        <v>40</v>
      </c>
      <c r="F7" s="15">
        <v>2</v>
      </c>
      <c r="G7" s="15"/>
      <c r="H7" s="24">
        <f t="shared" ref="H7:H28" si="2">H6+F7-G7</f>
        <v>10</v>
      </c>
      <c r="I7" s="10" t="s">
        <v>41</v>
      </c>
      <c r="J7" s="15">
        <v>3</v>
      </c>
      <c r="K7" s="15"/>
      <c r="L7" s="24">
        <f t="shared" ref="L7:L28" si="3">L6+J7-K7</f>
        <v>14</v>
      </c>
      <c r="M7" s="10" t="s">
        <v>42</v>
      </c>
      <c r="N7" s="15">
        <v>3</v>
      </c>
      <c r="O7" s="15"/>
      <c r="P7" s="24">
        <f t="shared" ref="P7:P28" si="4">P6+N7-O7</f>
        <v>26</v>
      </c>
      <c r="Q7" s="10" t="s">
        <v>43</v>
      </c>
      <c r="R7" s="15">
        <v>5</v>
      </c>
      <c r="S7" s="15"/>
      <c r="T7" s="24">
        <f t="shared" ref="T7:T28" si="5">T6+R7-S7</f>
        <v>9</v>
      </c>
      <c r="U7" s="10" t="s">
        <v>44</v>
      </c>
      <c r="V7" s="15"/>
      <c r="W7" s="15"/>
      <c r="X7" s="24">
        <f t="shared" ref="X7:X28" si="6">X6+V7-W7</f>
        <v>1</v>
      </c>
      <c r="Y7" s="10">
        <v>0.49861111111111112</v>
      </c>
      <c r="Z7" s="15">
        <v>2</v>
      </c>
      <c r="AA7" s="15"/>
      <c r="AB7" s="24">
        <f t="shared" ref="AB7:AB28" si="7">AB6+Z7-AA7</f>
        <v>3</v>
      </c>
      <c r="AC7" s="10">
        <v>0.56319444444444444</v>
      </c>
      <c r="AD7" s="15"/>
      <c r="AE7" s="15">
        <v>1</v>
      </c>
      <c r="AF7" s="24">
        <f t="shared" ref="AF7:AF28" si="8">AF6+AD7-AE7</f>
        <v>6</v>
      </c>
      <c r="AG7" s="10">
        <v>0.58611111111111114</v>
      </c>
      <c r="AH7" s="15">
        <v>1</v>
      </c>
      <c r="AI7" s="15"/>
      <c r="AJ7" s="24">
        <f t="shared" ref="AJ7:AJ28" si="9">AJ6+AH7-AI7</f>
        <v>9</v>
      </c>
      <c r="AK7" s="10">
        <v>0.60486111111111118</v>
      </c>
      <c r="AL7" s="15"/>
      <c r="AM7" s="15"/>
      <c r="AN7" s="24">
        <f t="shared" ref="AN7:AN28" si="10">AN6+AL7-AM7</f>
        <v>1</v>
      </c>
      <c r="AO7" s="10">
        <v>0.63472222222222219</v>
      </c>
      <c r="AP7" s="15">
        <v>3</v>
      </c>
      <c r="AQ7" s="15"/>
      <c r="AR7" s="24">
        <f t="shared" ref="AR7:AR28" si="11">AR6+AP7-AQ7</f>
        <v>7</v>
      </c>
      <c r="AS7" s="10">
        <v>0.66249999999999998</v>
      </c>
      <c r="AT7" s="15">
        <v>6</v>
      </c>
      <c r="AU7" s="15"/>
      <c r="AV7" s="24">
        <f t="shared" ref="AV7:AV28" si="12">AV6+AT7-AU7</f>
        <v>10</v>
      </c>
      <c r="AW7" s="10">
        <v>0.7006944444444444</v>
      </c>
      <c r="AX7" s="15"/>
      <c r="AY7" s="15"/>
      <c r="AZ7" s="24">
        <f t="shared" ref="AZ7:AZ28" si="13">AZ6+AX7-AY7</f>
        <v>3</v>
      </c>
      <c r="BA7" s="10">
        <v>0.75208333333333333</v>
      </c>
      <c r="BB7" s="15">
        <v>4</v>
      </c>
      <c r="BC7" s="15"/>
      <c r="BD7" s="24">
        <f t="shared" ref="BD7:BD28" si="14">BD6+BB7-BC7</f>
        <v>7</v>
      </c>
      <c r="BE7" s="10">
        <v>0.80763888888888891</v>
      </c>
      <c r="BF7" s="15"/>
      <c r="BG7" s="15"/>
      <c r="BH7" s="24">
        <f t="shared" ref="BH7:BH28" si="15">BH6+BF7-BG7</f>
        <v>5</v>
      </c>
    </row>
    <row r="8" spans="1:60" x14ac:dyDescent="0.25">
      <c r="A8" s="3">
        <v>4</v>
      </c>
      <c r="B8" s="4" t="s">
        <v>5</v>
      </c>
      <c r="C8" s="43">
        <f t="shared" si="0"/>
        <v>30</v>
      </c>
      <c r="D8" s="44">
        <f t="shared" si="1"/>
        <v>3</v>
      </c>
      <c r="E8" s="10" t="s">
        <v>45</v>
      </c>
      <c r="F8" s="15">
        <v>3</v>
      </c>
      <c r="G8" s="15"/>
      <c r="H8" s="24">
        <f t="shared" si="2"/>
        <v>13</v>
      </c>
      <c r="I8" s="10" t="s">
        <v>46</v>
      </c>
      <c r="J8" s="15">
        <v>1</v>
      </c>
      <c r="K8" s="15"/>
      <c r="L8" s="24">
        <f t="shared" si="3"/>
        <v>15</v>
      </c>
      <c r="M8" s="10" t="s">
        <v>47</v>
      </c>
      <c r="N8" s="15">
        <v>3</v>
      </c>
      <c r="O8" s="15"/>
      <c r="P8" s="24">
        <f t="shared" si="4"/>
        <v>29</v>
      </c>
      <c r="Q8" s="10" t="s">
        <v>48</v>
      </c>
      <c r="R8" s="15">
        <v>6</v>
      </c>
      <c r="S8" s="15"/>
      <c r="T8" s="24">
        <f t="shared" si="5"/>
        <v>15</v>
      </c>
      <c r="U8" s="10" t="s">
        <v>49</v>
      </c>
      <c r="V8" s="15">
        <v>1</v>
      </c>
      <c r="W8" s="15"/>
      <c r="X8" s="24">
        <f t="shared" si="6"/>
        <v>2</v>
      </c>
      <c r="Y8" s="10">
        <v>0.4993055555555555</v>
      </c>
      <c r="Z8" s="15"/>
      <c r="AA8" s="15"/>
      <c r="AB8" s="24">
        <f t="shared" si="7"/>
        <v>3</v>
      </c>
      <c r="AC8" s="10">
        <v>0.56458333333333333</v>
      </c>
      <c r="AD8" s="15"/>
      <c r="AE8" s="15">
        <v>1</v>
      </c>
      <c r="AF8" s="24">
        <f t="shared" si="8"/>
        <v>5</v>
      </c>
      <c r="AG8" s="10">
        <v>0.58750000000000002</v>
      </c>
      <c r="AH8" s="15">
        <v>2</v>
      </c>
      <c r="AI8" s="15"/>
      <c r="AJ8" s="24">
        <f t="shared" si="9"/>
        <v>11</v>
      </c>
      <c r="AK8" s="10">
        <v>0.60625000000000007</v>
      </c>
      <c r="AL8" s="15">
        <v>3</v>
      </c>
      <c r="AM8" s="15"/>
      <c r="AN8" s="24">
        <f t="shared" si="10"/>
        <v>4</v>
      </c>
      <c r="AO8" s="10">
        <v>0.63611111111111118</v>
      </c>
      <c r="AP8" s="15"/>
      <c r="AQ8" s="15"/>
      <c r="AR8" s="24">
        <f t="shared" si="11"/>
        <v>7</v>
      </c>
      <c r="AS8" s="10">
        <v>0.66388888888888886</v>
      </c>
      <c r="AT8" s="15">
        <v>1</v>
      </c>
      <c r="AU8" s="15"/>
      <c r="AV8" s="24">
        <f t="shared" si="12"/>
        <v>11</v>
      </c>
      <c r="AW8" s="10">
        <v>0.70208333333333339</v>
      </c>
      <c r="AX8" s="15">
        <v>10</v>
      </c>
      <c r="AY8" s="15"/>
      <c r="AZ8" s="24">
        <f t="shared" si="13"/>
        <v>13</v>
      </c>
      <c r="BA8" s="10">
        <v>0.75347222222222221</v>
      </c>
      <c r="BB8" s="15"/>
      <c r="BC8" s="15">
        <v>2</v>
      </c>
      <c r="BD8" s="24">
        <f t="shared" si="14"/>
        <v>5</v>
      </c>
      <c r="BE8" s="10">
        <v>0.80902777777777779</v>
      </c>
      <c r="BF8" s="15"/>
      <c r="BG8" s="15"/>
      <c r="BH8" s="24">
        <f t="shared" si="15"/>
        <v>5</v>
      </c>
    </row>
    <row r="9" spans="1:60" x14ac:dyDescent="0.25">
      <c r="A9" s="3">
        <v>5</v>
      </c>
      <c r="B9" s="4" t="s">
        <v>6</v>
      </c>
      <c r="C9" s="43">
        <f t="shared" si="0"/>
        <v>14</v>
      </c>
      <c r="D9" s="44">
        <f t="shared" si="1"/>
        <v>8</v>
      </c>
      <c r="E9" s="10" t="s">
        <v>50</v>
      </c>
      <c r="F9" s="15">
        <v>1</v>
      </c>
      <c r="G9" s="15"/>
      <c r="H9" s="24">
        <f t="shared" si="2"/>
        <v>14</v>
      </c>
      <c r="I9" s="10" t="s">
        <v>51</v>
      </c>
      <c r="J9" s="15">
        <v>1</v>
      </c>
      <c r="K9" s="15"/>
      <c r="L9" s="24">
        <f t="shared" si="3"/>
        <v>16</v>
      </c>
      <c r="M9" s="10" t="s">
        <v>52</v>
      </c>
      <c r="N9" s="15">
        <v>2</v>
      </c>
      <c r="O9" s="15">
        <v>1</v>
      </c>
      <c r="P9" s="24">
        <f t="shared" si="4"/>
        <v>30</v>
      </c>
      <c r="Q9" s="10" t="s">
        <v>53</v>
      </c>
      <c r="R9" s="15">
        <v>5</v>
      </c>
      <c r="S9" s="15"/>
      <c r="T9" s="24">
        <f t="shared" si="5"/>
        <v>20</v>
      </c>
      <c r="U9" s="10">
        <v>0.41805555555555557</v>
      </c>
      <c r="V9" s="15"/>
      <c r="W9" s="15"/>
      <c r="X9" s="24">
        <f t="shared" si="6"/>
        <v>2</v>
      </c>
      <c r="Y9" s="10">
        <v>0.50069444444444444</v>
      </c>
      <c r="Z9" s="15"/>
      <c r="AA9" s="15">
        <v>1</v>
      </c>
      <c r="AB9" s="24">
        <f t="shared" si="7"/>
        <v>2</v>
      </c>
      <c r="AC9" s="10">
        <v>0.56597222222222221</v>
      </c>
      <c r="AD9" s="15">
        <v>3</v>
      </c>
      <c r="AE9" s="15"/>
      <c r="AF9" s="24">
        <f t="shared" si="8"/>
        <v>8</v>
      </c>
      <c r="AG9" s="10">
        <v>0.58888888888888891</v>
      </c>
      <c r="AH9" s="15"/>
      <c r="AI9" s="15">
        <v>5</v>
      </c>
      <c r="AJ9" s="24">
        <f t="shared" si="9"/>
        <v>6</v>
      </c>
      <c r="AK9" s="10">
        <v>0.60763888888888895</v>
      </c>
      <c r="AL9" s="15">
        <v>1</v>
      </c>
      <c r="AM9" s="15"/>
      <c r="AN9" s="24">
        <f t="shared" si="10"/>
        <v>5</v>
      </c>
      <c r="AO9" s="10">
        <v>0.63750000000000007</v>
      </c>
      <c r="AP9" s="15"/>
      <c r="AQ9" s="15">
        <v>1</v>
      </c>
      <c r="AR9" s="24">
        <f t="shared" si="11"/>
        <v>6</v>
      </c>
      <c r="AS9" s="10">
        <v>0.66527777777777775</v>
      </c>
      <c r="AT9" s="15"/>
      <c r="AU9" s="15"/>
      <c r="AV9" s="24">
        <f t="shared" si="12"/>
        <v>11</v>
      </c>
      <c r="AW9" s="10">
        <v>0.70347222222222217</v>
      </c>
      <c r="AX9" s="15">
        <v>1</v>
      </c>
      <c r="AY9" s="15"/>
      <c r="AZ9" s="24">
        <f t="shared" si="13"/>
        <v>14</v>
      </c>
      <c r="BA9" s="10">
        <v>0.75486111111111109</v>
      </c>
      <c r="BB9" s="15"/>
      <c r="BC9" s="15"/>
      <c r="BD9" s="24">
        <f t="shared" si="14"/>
        <v>5</v>
      </c>
      <c r="BE9" s="10">
        <v>0.81041666666666667</v>
      </c>
      <c r="BF9" s="15"/>
      <c r="BG9" s="15"/>
      <c r="BH9" s="24">
        <f t="shared" si="15"/>
        <v>5</v>
      </c>
    </row>
    <row r="10" spans="1:60" x14ac:dyDescent="0.25">
      <c r="A10" s="3">
        <v>6</v>
      </c>
      <c r="B10" s="4" t="s">
        <v>7</v>
      </c>
      <c r="C10" s="43">
        <f t="shared" si="0"/>
        <v>6</v>
      </c>
      <c r="D10" s="44">
        <f t="shared" si="1"/>
        <v>5</v>
      </c>
      <c r="E10" s="10" t="s">
        <v>54</v>
      </c>
      <c r="F10" s="15">
        <v>2</v>
      </c>
      <c r="G10" s="15"/>
      <c r="H10" s="24">
        <f t="shared" si="2"/>
        <v>16</v>
      </c>
      <c r="I10" s="10" t="s">
        <v>55</v>
      </c>
      <c r="J10" s="15">
        <v>0</v>
      </c>
      <c r="K10" s="15"/>
      <c r="L10" s="24">
        <f t="shared" si="3"/>
        <v>16</v>
      </c>
      <c r="M10" s="10" t="s">
        <v>56</v>
      </c>
      <c r="N10" s="15">
        <v>1</v>
      </c>
      <c r="O10" s="15"/>
      <c r="P10" s="24">
        <f t="shared" si="4"/>
        <v>31</v>
      </c>
      <c r="Q10" s="10" t="s">
        <v>57</v>
      </c>
      <c r="R10" s="15">
        <v>3</v>
      </c>
      <c r="S10" s="15"/>
      <c r="T10" s="24">
        <f t="shared" si="5"/>
        <v>23</v>
      </c>
      <c r="U10" s="10">
        <v>0.41875000000000001</v>
      </c>
      <c r="V10" s="15"/>
      <c r="W10" s="15"/>
      <c r="X10" s="24">
        <f t="shared" si="6"/>
        <v>2</v>
      </c>
      <c r="Y10" s="10">
        <v>0.50138888888888888</v>
      </c>
      <c r="Z10" s="15"/>
      <c r="AA10" s="15"/>
      <c r="AB10" s="24">
        <f t="shared" si="7"/>
        <v>2</v>
      </c>
      <c r="AC10" s="10">
        <v>0.56666666666666665</v>
      </c>
      <c r="AD10" s="15"/>
      <c r="AE10" s="15"/>
      <c r="AF10" s="24">
        <f t="shared" si="8"/>
        <v>8</v>
      </c>
      <c r="AG10" s="10">
        <v>0.58958333333333335</v>
      </c>
      <c r="AH10" s="15"/>
      <c r="AI10" s="15">
        <v>3</v>
      </c>
      <c r="AJ10" s="24">
        <f t="shared" si="9"/>
        <v>3</v>
      </c>
      <c r="AK10" s="10">
        <v>0.60833333333333328</v>
      </c>
      <c r="AL10" s="15"/>
      <c r="AM10" s="15"/>
      <c r="AN10" s="24">
        <f t="shared" si="10"/>
        <v>5</v>
      </c>
      <c r="AO10" s="10">
        <v>0.6381944444444444</v>
      </c>
      <c r="AP10" s="15"/>
      <c r="AQ10" s="15">
        <v>1</v>
      </c>
      <c r="AR10" s="24">
        <f t="shared" si="11"/>
        <v>5</v>
      </c>
      <c r="AS10" s="10">
        <v>0.66597222222222219</v>
      </c>
      <c r="AT10" s="15"/>
      <c r="AU10" s="15"/>
      <c r="AV10" s="24">
        <f t="shared" si="12"/>
        <v>11</v>
      </c>
      <c r="AW10" s="10">
        <v>0.70416666666666661</v>
      </c>
      <c r="AX10" s="15"/>
      <c r="AY10" s="15">
        <v>1</v>
      </c>
      <c r="AZ10" s="24">
        <f t="shared" si="13"/>
        <v>13</v>
      </c>
      <c r="BA10" s="10">
        <v>0.75555555555555554</v>
      </c>
      <c r="BB10" s="15"/>
      <c r="BC10" s="15"/>
      <c r="BD10" s="24">
        <f t="shared" si="14"/>
        <v>5</v>
      </c>
      <c r="BE10" s="10">
        <v>0.81111111111111101</v>
      </c>
      <c r="BF10" s="15"/>
      <c r="BG10" s="15"/>
      <c r="BH10" s="24">
        <f t="shared" si="15"/>
        <v>5</v>
      </c>
    </row>
    <row r="11" spans="1:60" x14ac:dyDescent="0.25">
      <c r="A11" s="3">
        <v>7</v>
      </c>
      <c r="B11" s="4" t="s">
        <v>8</v>
      </c>
      <c r="C11" s="43">
        <f t="shared" si="0"/>
        <v>6</v>
      </c>
      <c r="D11" s="44">
        <f t="shared" si="1"/>
        <v>4</v>
      </c>
      <c r="E11" s="10" t="s">
        <v>58</v>
      </c>
      <c r="F11" s="15"/>
      <c r="G11" s="15"/>
      <c r="H11" s="24">
        <f t="shared" si="2"/>
        <v>16</v>
      </c>
      <c r="I11" s="10" t="s">
        <v>59</v>
      </c>
      <c r="J11" s="15">
        <v>0</v>
      </c>
      <c r="K11" s="15"/>
      <c r="L11" s="24">
        <f t="shared" si="3"/>
        <v>16</v>
      </c>
      <c r="M11" s="10" t="s">
        <v>58</v>
      </c>
      <c r="N11" s="15"/>
      <c r="O11" s="15"/>
      <c r="P11" s="24">
        <f t="shared" si="4"/>
        <v>31</v>
      </c>
      <c r="Q11" s="10" t="s">
        <v>58</v>
      </c>
      <c r="R11" s="15"/>
      <c r="S11" s="15"/>
      <c r="T11" s="24">
        <f t="shared" si="5"/>
        <v>23</v>
      </c>
      <c r="U11" s="10">
        <v>0.41944444444444445</v>
      </c>
      <c r="V11" s="15"/>
      <c r="W11" s="15"/>
      <c r="X11" s="24">
        <f t="shared" si="6"/>
        <v>2</v>
      </c>
      <c r="Y11" s="10">
        <v>0.50208333333333333</v>
      </c>
      <c r="Z11" s="15">
        <v>1</v>
      </c>
      <c r="AA11" s="15"/>
      <c r="AB11" s="24">
        <f t="shared" si="7"/>
        <v>3</v>
      </c>
      <c r="AC11" s="10" t="s">
        <v>58</v>
      </c>
      <c r="AD11" s="15"/>
      <c r="AE11" s="15"/>
      <c r="AF11" s="24">
        <f t="shared" si="8"/>
        <v>8</v>
      </c>
      <c r="AG11" s="10">
        <v>0.59097222222222223</v>
      </c>
      <c r="AH11" s="15">
        <v>2</v>
      </c>
      <c r="AI11" s="15"/>
      <c r="AJ11" s="24">
        <f t="shared" si="9"/>
        <v>5</v>
      </c>
      <c r="AK11" s="10" t="s">
        <v>58</v>
      </c>
      <c r="AL11" s="15"/>
      <c r="AM11" s="15"/>
      <c r="AN11" s="24">
        <f t="shared" si="10"/>
        <v>5</v>
      </c>
      <c r="AO11" s="10">
        <v>0.63958333333333328</v>
      </c>
      <c r="AP11" s="15"/>
      <c r="AQ11" s="15">
        <v>1</v>
      </c>
      <c r="AR11" s="24">
        <f t="shared" si="11"/>
        <v>4</v>
      </c>
      <c r="AS11" s="10">
        <v>0.66666666666666663</v>
      </c>
      <c r="AT11" s="15">
        <v>3</v>
      </c>
      <c r="AU11" s="15">
        <v>1</v>
      </c>
      <c r="AV11" s="24">
        <f t="shared" si="12"/>
        <v>13</v>
      </c>
      <c r="AW11" s="10">
        <v>0.7055555555555556</v>
      </c>
      <c r="AX11" s="15"/>
      <c r="AY11" s="15">
        <v>1</v>
      </c>
      <c r="AZ11" s="24">
        <f t="shared" si="13"/>
        <v>12</v>
      </c>
      <c r="BA11" s="10">
        <v>0.75694444444444453</v>
      </c>
      <c r="BB11" s="15"/>
      <c r="BC11" s="15"/>
      <c r="BD11" s="24">
        <f t="shared" si="14"/>
        <v>5</v>
      </c>
      <c r="BE11" s="10">
        <v>0.8125</v>
      </c>
      <c r="BF11" s="15"/>
      <c r="BG11" s="15">
        <v>1</v>
      </c>
      <c r="BH11" s="24">
        <f t="shared" si="15"/>
        <v>4</v>
      </c>
    </row>
    <row r="12" spans="1:60" x14ac:dyDescent="0.25">
      <c r="A12" s="3">
        <v>8</v>
      </c>
      <c r="B12" s="5" t="s">
        <v>9</v>
      </c>
      <c r="C12" s="45">
        <f t="shared" si="0"/>
        <v>3</v>
      </c>
      <c r="D12" s="46">
        <f t="shared" si="1"/>
        <v>0</v>
      </c>
      <c r="E12" s="10" t="s">
        <v>60</v>
      </c>
      <c r="F12" s="15">
        <v>1</v>
      </c>
      <c r="G12" s="15"/>
      <c r="H12" s="24">
        <f t="shared" si="2"/>
        <v>17</v>
      </c>
      <c r="I12" s="10" t="s">
        <v>58</v>
      </c>
      <c r="J12" s="15"/>
      <c r="K12" s="15"/>
      <c r="L12" s="24">
        <f t="shared" si="3"/>
        <v>16</v>
      </c>
      <c r="M12" s="10" t="s">
        <v>61</v>
      </c>
      <c r="N12" s="15">
        <v>1</v>
      </c>
      <c r="O12" s="15"/>
      <c r="P12" s="24">
        <f t="shared" si="4"/>
        <v>32</v>
      </c>
      <c r="Q12" s="10" t="s">
        <v>62</v>
      </c>
      <c r="R12" s="15">
        <v>1</v>
      </c>
      <c r="S12" s="15"/>
      <c r="T12" s="24">
        <f t="shared" si="5"/>
        <v>24</v>
      </c>
      <c r="U12" s="10" t="s">
        <v>58</v>
      </c>
      <c r="V12" s="15"/>
      <c r="W12" s="15"/>
      <c r="X12" s="24">
        <f t="shared" si="6"/>
        <v>2</v>
      </c>
      <c r="Y12" s="10" t="s">
        <v>58</v>
      </c>
      <c r="Z12" s="15"/>
      <c r="AA12" s="15"/>
      <c r="AB12" s="24">
        <f t="shared" si="7"/>
        <v>3</v>
      </c>
      <c r="AC12" s="10">
        <v>0.56805555555555554</v>
      </c>
      <c r="AD12" s="15"/>
      <c r="AE12" s="15"/>
      <c r="AF12" s="24">
        <f t="shared" si="8"/>
        <v>8</v>
      </c>
      <c r="AG12" s="10" t="s">
        <v>58</v>
      </c>
      <c r="AH12" s="15"/>
      <c r="AI12" s="15"/>
      <c r="AJ12" s="24">
        <f t="shared" si="9"/>
        <v>5</v>
      </c>
      <c r="AK12" s="10">
        <v>0.60972222222222217</v>
      </c>
      <c r="AL12" s="15"/>
      <c r="AM12" s="15"/>
      <c r="AN12" s="24">
        <f t="shared" si="10"/>
        <v>5</v>
      </c>
      <c r="AO12" s="10" t="s">
        <v>58</v>
      </c>
      <c r="AP12" s="15"/>
      <c r="AQ12" s="15"/>
      <c r="AR12" s="24">
        <f t="shared" si="11"/>
        <v>4</v>
      </c>
      <c r="AS12" s="10" t="s">
        <v>58</v>
      </c>
      <c r="AT12" s="15"/>
      <c r="AU12" s="15"/>
      <c r="AV12" s="24">
        <f t="shared" si="12"/>
        <v>13</v>
      </c>
      <c r="AW12" s="10" t="s">
        <v>58</v>
      </c>
      <c r="AX12" s="15"/>
      <c r="AY12" s="15"/>
      <c r="AZ12" s="24">
        <f t="shared" si="13"/>
        <v>12</v>
      </c>
      <c r="BA12" s="10" t="s">
        <v>58</v>
      </c>
      <c r="BB12" s="15"/>
      <c r="BC12" s="15"/>
      <c r="BD12" s="24">
        <f t="shared" si="14"/>
        <v>5</v>
      </c>
      <c r="BE12" s="10" t="s">
        <v>58</v>
      </c>
      <c r="BF12" s="15"/>
      <c r="BG12" s="15"/>
      <c r="BH12" s="24">
        <f t="shared" si="15"/>
        <v>4</v>
      </c>
    </row>
    <row r="13" spans="1:60" x14ac:dyDescent="0.25">
      <c r="A13" s="3">
        <v>9</v>
      </c>
      <c r="B13" s="5" t="s">
        <v>10</v>
      </c>
      <c r="C13" s="45">
        <f t="shared" si="0"/>
        <v>38</v>
      </c>
      <c r="D13" s="46">
        <f t="shared" si="1"/>
        <v>40</v>
      </c>
      <c r="E13" s="10" t="s">
        <v>63</v>
      </c>
      <c r="F13" s="15">
        <v>0</v>
      </c>
      <c r="G13" s="15">
        <v>3</v>
      </c>
      <c r="H13" s="24">
        <f t="shared" si="2"/>
        <v>14</v>
      </c>
      <c r="I13" s="10" t="s">
        <v>58</v>
      </c>
      <c r="J13" s="15"/>
      <c r="K13" s="15"/>
      <c r="L13" s="24">
        <f t="shared" si="3"/>
        <v>16</v>
      </c>
      <c r="M13" s="10" t="s">
        <v>64</v>
      </c>
      <c r="N13" s="15"/>
      <c r="O13" s="15">
        <v>20</v>
      </c>
      <c r="P13" s="24">
        <f t="shared" si="4"/>
        <v>12</v>
      </c>
      <c r="Q13" s="10" t="s">
        <v>65</v>
      </c>
      <c r="R13" s="15"/>
      <c r="S13" s="15">
        <v>17</v>
      </c>
      <c r="T13" s="24">
        <f t="shared" si="5"/>
        <v>7</v>
      </c>
      <c r="U13" s="10" t="s">
        <v>58</v>
      </c>
      <c r="V13" s="15"/>
      <c r="W13" s="15"/>
      <c r="X13" s="24">
        <f t="shared" si="6"/>
        <v>2</v>
      </c>
      <c r="Y13" s="10" t="s">
        <v>58</v>
      </c>
      <c r="Z13" s="15"/>
      <c r="AA13" s="15"/>
      <c r="AB13" s="24">
        <f t="shared" si="7"/>
        <v>3</v>
      </c>
      <c r="AC13" s="10">
        <v>0.56944444444444442</v>
      </c>
      <c r="AD13" s="15">
        <v>18</v>
      </c>
      <c r="AE13" s="15"/>
      <c r="AF13" s="24">
        <f t="shared" si="8"/>
        <v>26</v>
      </c>
      <c r="AG13" s="10" t="s">
        <v>58</v>
      </c>
      <c r="AH13" s="15"/>
      <c r="AI13" s="15"/>
      <c r="AJ13" s="24">
        <f t="shared" si="9"/>
        <v>5</v>
      </c>
      <c r="AK13" s="10">
        <v>0.61111111111111105</v>
      </c>
      <c r="AL13" s="15">
        <v>20</v>
      </c>
      <c r="AM13" s="15"/>
      <c r="AN13" s="24">
        <f t="shared" si="10"/>
        <v>25</v>
      </c>
      <c r="AO13" s="10" t="s">
        <v>58</v>
      </c>
      <c r="AP13" s="15"/>
      <c r="AQ13" s="15"/>
      <c r="AR13" s="24">
        <f t="shared" si="11"/>
        <v>4</v>
      </c>
      <c r="AS13" s="10" t="s">
        <v>58</v>
      </c>
      <c r="AT13" s="15"/>
      <c r="AU13" s="15"/>
      <c r="AV13" s="24">
        <f t="shared" si="12"/>
        <v>13</v>
      </c>
      <c r="AW13" s="10" t="s">
        <v>58</v>
      </c>
      <c r="AX13" s="15"/>
      <c r="AY13" s="15"/>
      <c r="AZ13" s="24">
        <f t="shared" si="13"/>
        <v>12</v>
      </c>
      <c r="BA13" s="10" t="s">
        <v>58</v>
      </c>
      <c r="BB13" s="15"/>
      <c r="BC13" s="15"/>
      <c r="BD13" s="24">
        <f t="shared" si="14"/>
        <v>5</v>
      </c>
      <c r="BE13" s="10" t="s">
        <v>58</v>
      </c>
      <c r="BF13" s="15"/>
      <c r="BG13" s="15"/>
      <c r="BH13" s="24">
        <f t="shared" si="15"/>
        <v>4</v>
      </c>
    </row>
    <row r="14" spans="1:60" x14ac:dyDescent="0.25">
      <c r="A14" s="3">
        <v>10</v>
      </c>
      <c r="B14" s="5" t="s">
        <v>11</v>
      </c>
      <c r="C14" s="45">
        <f t="shared" si="0"/>
        <v>2</v>
      </c>
      <c r="D14" s="46">
        <f t="shared" si="1"/>
        <v>0</v>
      </c>
      <c r="E14" s="10" t="s">
        <v>66</v>
      </c>
      <c r="F14" s="15">
        <v>2</v>
      </c>
      <c r="G14" s="15"/>
      <c r="H14" s="24">
        <f t="shared" si="2"/>
        <v>16</v>
      </c>
      <c r="I14" s="10" t="s">
        <v>58</v>
      </c>
      <c r="J14" s="15"/>
      <c r="K14" s="15"/>
      <c r="L14" s="24">
        <f t="shared" si="3"/>
        <v>16</v>
      </c>
      <c r="M14" s="10" t="s">
        <v>58</v>
      </c>
      <c r="N14" s="15"/>
      <c r="O14" s="15"/>
      <c r="P14" s="24">
        <f t="shared" si="4"/>
        <v>12</v>
      </c>
      <c r="Q14" s="10" t="s">
        <v>58</v>
      </c>
      <c r="R14" s="15"/>
      <c r="S14" s="15"/>
      <c r="T14" s="24">
        <f t="shared" si="5"/>
        <v>7</v>
      </c>
      <c r="U14" s="10" t="s">
        <v>58</v>
      </c>
      <c r="V14" s="15"/>
      <c r="W14" s="15"/>
      <c r="X14" s="24">
        <f t="shared" si="6"/>
        <v>2</v>
      </c>
      <c r="Y14" s="10" t="s">
        <v>58</v>
      </c>
      <c r="Z14" s="15"/>
      <c r="AA14" s="15"/>
      <c r="AB14" s="24">
        <f t="shared" si="7"/>
        <v>3</v>
      </c>
      <c r="AC14" s="10" t="s">
        <v>58</v>
      </c>
      <c r="AD14" s="15"/>
      <c r="AE14" s="15"/>
      <c r="AF14" s="24">
        <f t="shared" si="8"/>
        <v>26</v>
      </c>
      <c r="AG14" s="10" t="s">
        <v>58</v>
      </c>
      <c r="AH14" s="15"/>
      <c r="AI14" s="15"/>
      <c r="AJ14" s="24">
        <f t="shared" si="9"/>
        <v>5</v>
      </c>
      <c r="AK14" s="10" t="s">
        <v>58</v>
      </c>
      <c r="AL14" s="15"/>
      <c r="AM14" s="15"/>
      <c r="AN14" s="24">
        <f t="shared" si="10"/>
        <v>25</v>
      </c>
      <c r="AO14" s="10" t="s">
        <v>58</v>
      </c>
      <c r="AP14" s="15"/>
      <c r="AQ14" s="15"/>
      <c r="AR14" s="24">
        <f t="shared" si="11"/>
        <v>4</v>
      </c>
      <c r="AS14" s="10" t="s">
        <v>58</v>
      </c>
      <c r="AT14" s="15"/>
      <c r="AU14" s="15"/>
      <c r="AV14" s="24">
        <f t="shared" si="12"/>
        <v>13</v>
      </c>
      <c r="AW14" s="10" t="s">
        <v>58</v>
      </c>
      <c r="AX14" s="15"/>
      <c r="AY14" s="15"/>
      <c r="AZ14" s="24">
        <f t="shared" si="13"/>
        <v>12</v>
      </c>
      <c r="BA14" s="10" t="s">
        <v>58</v>
      </c>
      <c r="BB14" s="15"/>
      <c r="BC14" s="15"/>
      <c r="BD14" s="24">
        <f t="shared" si="14"/>
        <v>5</v>
      </c>
      <c r="BE14" s="10" t="s">
        <v>58</v>
      </c>
      <c r="BF14" s="15"/>
      <c r="BG14" s="15"/>
      <c r="BH14" s="24">
        <f t="shared" si="15"/>
        <v>4</v>
      </c>
    </row>
    <row r="15" spans="1:60" x14ac:dyDescent="0.25">
      <c r="A15" s="3">
        <v>11</v>
      </c>
      <c r="B15" s="5" t="s">
        <v>12</v>
      </c>
      <c r="C15" s="45">
        <f t="shared" si="0"/>
        <v>1</v>
      </c>
      <c r="D15" s="46">
        <f t="shared" si="1"/>
        <v>0</v>
      </c>
      <c r="E15" s="10" t="s">
        <v>67</v>
      </c>
      <c r="F15" s="15">
        <v>1</v>
      </c>
      <c r="G15" s="15"/>
      <c r="H15" s="24">
        <f t="shared" si="2"/>
        <v>17</v>
      </c>
      <c r="I15" s="10" t="s">
        <v>58</v>
      </c>
      <c r="J15" s="15"/>
      <c r="K15" s="15"/>
      <c r="L15" s="24">
        <f t="shared" si="3"/>
        <v>16</v>
      </c>
      <c r="M15" s="10" t="s">
        <v>58</v>
      </c>
      <c r="N15" s="15"/>
      <c r="O15" s="15"/>
      <c r="P15" s="24">
        <f t="shared" si="4"/>
        <v>12</v>
      </c>
      <c r="Q15" s="10" t="s">
        <v>58</v>
      </c>
      <c r="R15" s="15"/>
      <c r="S15" s="15"/>
      <c r="T15" s="24">
        <f t="shared" si="5"/>
        <v>7</v>
      </c>
      <c r="U15" s="10" t="s">
        <v>58</v>
      </c>
      <c r="V15" s="15"/>
      <c r="W15" s="15"/>
      <c r="X15" s="24">
        <f t="shared" si="6"/>
        <v>2</v>
      </c>
      <c r="Y15" s="10" t="s">
        <v>58</v>
      </c>
      <c r="Z15" s="15"/>
      <c r="AA15" s="15"/>
      <c r="AB15" s="24">
        <f t="shared" si="7"/>
        <v>3</v>
      </c>
      <c r="AC15" s="10" t="s">
        <v>58</v>
      </c>
      <c r="AD15" s="15"/>
      <c r="AE15" s="15"/>
      <c r="AF15" s="24">
        <f t="shared" si="8"/>
        <v>26</v>
      </c>
      <c r="AG15" s="10" t="s">
        <v>58</v>
      </c>
      <c r="AH15" s="15"/>
      <c r="AI15" s="15"/>
      <c r="AJ15" s="24">
        <f t="shared" si="9"/>
        <v>5</v>
      </c>
      <c r="AK15" s="10" t="s">
        <v>58</v>
      </c>
      <c r="AL15" s="15"/>
      <c r="AM15" s="15"/>
      <c r="AN15" s="24">
        <f t="shared" si="10"/>
        <v>25</v>
      </c>
      <c r="AO15" s="10" t="s">
        <v>58</v>
      </c>
      <c r="AP15" s="15"/>
      <c r="AQ15" s="15"/>
      <c r="AR15" s="24">
        <f t="shared" si="11"/>
        <v>4</v>
      </c>
      <c r="AS15" s="10" t="s">
        <v>58</v>
      </c>
      <c r="AT15" s="15"/>
      <c r="AU15" s="15"/>
      <c r="AV15" s="24">
        <f t="shared" si="12"/>
        <v>13</v>
      </c>
      <c r="AW15" s="10" t="s">
        <v>58</v>
      </c>
      <c r="AX15" s="15"/>
      <c r="AY15" s="15"/>
      <c r="AZ15" s="24">
        <f t="shared" si="13"/>
        <v>12</v>
      </c>
      <c r="BA15" s="10" t="s">
        <v>58</v>
      </c>
      <c r="BB15" s="15"/>
      <c r="BC15" s="15"/>
      <c r="BD15" s="24">
        <f t="shared" si="14"/>
        <v>5</v>
      </c>
      <c r="BE15" s="10" t="s">
        <v>58</v>
      </c>
      <c r="BF15" s="15"/>
      <c r="BG15" s="15"/>
      <c r="BH15" s="24">
        <f t="shared" si="15"/>
        <v>4</v>
      </c>
    </row>
    <row r="16" spans="1:60" x14ac:dyDescent="0.25">
      <c r="A16" s="3">
        <v>12</v>
      </c>
      <c r="B16" s="4" t="s">
        <v>13</v>
      </c>
      <c r="C16" s="43">
        <f t="shared" si="0"/>
        <v>24</v>
      </c>
      <c r="D16" s="44">
        <f t="shared" si="1"/>
        <v>13</v>
      </c>
      <c r="E16" s="10" t="s">
        <v>68</v>
      </c>
      <c r="F16" s="15">
        <v>3</v>
      </c>
      <c r="G16" s="15"/>
      <c r="H16" s="24">
        <f t="shared" si="2"/>
        <v>20</v>
      </c>
      <c r="I16" s="10" t="s">
        <v>69</v>
      </c>
      <c r="J16" s="15">
        <v>2</v>
      </c>
      <c r="K16" s="15"/>
      <c r="L16" s="24">
        <f t="shared" si="3"/>
        <v>18</v>
      </c>
      <c r="M16" s="10" t="s">
        <v>70</v>
      </c>
      <c r="N16" s="15">
        <v>3</v>
      </c>
      <c r="O16" s="15">
        <v>1</v>
      </c>
      <c r="P16" s="24">
        <f t="shared" si="4"/>
        <v>14</v>
      </c>
      <c r="Q16" s="10" t="s">
        <v>71</v>
      </c>
      <c r="R16" s="15">
        <v>1</v>
      </c>
      <c r="S16" s="15"/>
      <c r="T16" s="24">
        <f t="shared" si="5"/>
        <v>8</v>
      </c>
      <c r="U16" s="10">
        <v>0.42083333333333334</v>
      </c>
      <c r="V16" s="15"/>
      <c r="W16" s="15"/>
      <c r="X16" s="24">
        <f t="shared" si="6"/>
        <v>2</v>
      </c>
      <c r="Y16" s="10">
        <v>0.50347222222222221</v>
      </c>
      <c r="Z16" s="15"/>
      <c r="AA16" s="15">
        <v>1</v>
      </c>
      <c r="AB16" s="24">
        <f t="shared" si="7"/>
        <v>2</v>
      </c>
      <c r="AC16" s="10">
        <v>0.57013888888888886</v>
      </c>
      <c r="AD16" s="15">
        <v>1</v>
      </c>
      <c r="AE16" s="15"/>
      <c r="AF16" s="24">
        <f t="shared" si="8"/>
        <v>27</v>
      </c>
      <c r="AG16" s="10">
        <v>0.59236111111111112</v>
      </c>
      <c r="AH16" s="15">
        <v>3</v>
      </c>
      <c r="AI16" s="15"/>
      <c r="AJ16" s="24">
        <f t="shared" si="9"/>
        <v>8</v>
      </c>
      <c r="AK16" s="10">
        <v>0.6118055555555556</v>
      </c>
      <c r="AL16" s="15"/>
      <c r="AM16" s="15">
        <v>2</v>
      </c>
      <c r="AN16" s="24">
        <f t="shared" si="10"/>
        <v>23</v>
      </c>
      <c r="AO16" s="10">
        <v>0.64027777777777783</v>
      </c>
      <c r="AP16" s="15">
        <v>3</v>
      </c>
      <c r="AQ16" s="15">
        <v>2</v>
      </c>
      <c r="AR16" s="24">
        <f t="shared" si="11"/>
        <v>5</v>
      </c>
      <c r="AS16" s="10">
        <v>0.66736111111111107</v>
      </c>
      <c r="AT16" s="15">
        <v>2</v>
      </c>
      <c r="AU16" s="15">
        <v>5</v>
      </c>
      <c r="AV16" s="24">
        <f t="shared" si="12"/>
        <v>10</v>
      </c>
      <c r="AW16" s="10">
        <v>0.70624999999999993</v>
      </c>
      <c r="AX16" s="15">
        <v>5</v>
      </c>
      <c r="AY16" s="15">
        <v>1</v>
      </c>
      <c r="AZ16" s="24">
        <f t="shared" si="13"/>
        <v>16</v>
      </c>
      <c r="BA16" s="10">
        <v>0.75763888888888886</v>
      </c>
      <c r="BB16" s="15">
        <v>1</v>
      </c>
      <c r="BC16" s="15">
        <v>1</v>
      </c>
      <c r="BD16" s="24">
        <f t="shared" si="14"/>
        <v>5</v>
      </c>
      <c r="BE16" s="10">
        <v>0.81319444444444444</v>
      </c>
      <c r="BF16" s="15"/>
      <c r="BG16" s="15"/>
      <c r="BH16" s="24">
        <f t="shared" si="15"/>
        <v>4</v>
      </c>
    </row>
    <row r="17" spans="1:60" x14ac:dyDescent="0.25">
      <c r="A17" s="3">
        <v>13</v>
      </c>
      <c r="B17" s="4" t="s">
        <v>14</v>
      </c>
      <c r="C17" s="43">
        <f t="shared" si="0"/>
        <v>21</v>
      </c>
      <c r="D17" s="44">
        <f t="shared" si="1"/>
        <v>14</v>
      </c>
      <c r="E17" s="10" t="s">
        <v>72</v>
      </c>
      <c r="F17" s="15"/>
      <c r="G17" s="15">
        <v>3</v>
      </c>
      <c r="H17" s="24">
        <f t="shared" si="2"/>
        <v>17</v>
      </c>
      <c r="I17" s="10" t="s">
        <v>73</v>
      </c>
      <c r="J17" s="15">
        <v>3</v>
      </c>
      <c r="K17" s="15"/>
      <c r="L17" s="24">
        <f t="shared" si="3"/>
        <v>21</v>
      </c>
      <c r="M17" s="10" t="s">
        <v>74</v>
      </c>
      <c r="N17" s="15"/>
      <c r="O17" s="15">
        <v>4</v>
      </c>
      <c r="P17" s="24">
        <f t="shared" si="4"/>
        <v>10</v>
      </c>
      <c r="Q17" s="10" t="s">
        <v>75</v>
      </c>
      <c r="R17" s="15">
        <v>2</v>
      </c>
      <c r="S17" s="15">
        <v>3</v>
      </c>
      <c r="T17" s="24">
        <f t="shared" si="5"/>
        <v>7</v>
      </c>
      <c r="U17" s="10">
        <v>0.42152777777777778</v>
      </c>
      <c r="V17" s="15">
        <v>2</v>
      </c>
      <c r="W17" s="15"/>
      <c r="X17" s="24">
        <f t="shared" si="6"/>
        <v>4</v>
      </c>
      <c r="Y17" s="10">
        <v>0.50416666666666665</v>
      </c>
      <c r="Z17" s="15"/>
      <c r="AA17" s="15"/>
      <c r="AB17" s="24">
        <f t="shared" si="7"/>
        <v>2</v>
      </c>
      <c r="AC17" s="10">
        <v>0.5708333333333333</v>
      </c>
      <c r="AD17" s="15"/>
      <c r="AE17" s="15"/>
      <c r="AF17" s="24">
        <f t="shared" si="8"/>
        <v>27</v>
      </c>
      <c r="AG17" s="10">
        <v>0.59305555555555556</v>
      </c>
      <c r="AH17" s="15">
        <v>5</v>
      </c>
      <c r="AI17" s="15"/>
      <c r="AJ17" s="24">
        <f t="shared" si="9"/>
        <v>13</v>
      </c>
      <c r="AK17" s="10">
        <v>0.61249999999999993</v>
      </c>
      <c r="AL17" s="15"/>
      <c r="AM17" s="15">
        <v>3</v>
      </c>
      <c r="AN17" s="24">
        <f t="shared" si="10"/>
        <v>20</v>
      </c>
      <c r="AO17" s="10">
        <v>0.64097222222222217</v>
      </c>
      <c r="AP17" s="15">
        <v>5</v>
      </c>
      <c r="AQ17" s="15">
        <v>1</v>
      </c>
      <c r="AR17" s="24">
        <f t="shared" si="11"/>
        <v>9</v>
      </c>
      <c r="AS17" s="10">
        <v>0.66805555555555562</v>
      </c>
      <c r="AT17" s="15">
        <v>4</v>
      </c>
      <c r="AU17" s="15"/>
      <c r="AV17" s="24">
        <f t="shared" si="12"/>
        <v>14</v>
      </c>
      <c r="AW17" s="10">
        <v>0.70694444444444438</v>
      </c>
      <c r="AX17" s="15"/>
      <c r="AY17" s="15"/>
      <c r="AZ17" s="24">
        <f t="shared" si="13"/>
        <v>16</v>
      </c>
      <c r="BA17" s="10">
        <v>0.7583333333333333</v>
      </c>
      <c r="BB17" s="15"/>
      <c r="BC17" s="15"/>
      <c r="BD17" s="24">
        <f t="shared" si="14"/>
        <v>5</v>
      </c>
      <c r="BE17" s="10">
        <v>0.81388888888888899</v>
      </c>
      <c r="BF17" s="15"/>
      <c r="BG17" s="15"/>
      <c r="BH17" s="24">
        <f t="shared" si="15"/>
        <v>4</v>
      </c>
    </row>
    <row r="18" spans="1:60" x14ac:dyDescent="0.25">
      <c r="A18" s="3">
        <v>14</v>
      </c>
      <c r="B18" s="6" t="s">
        <v>15</v>
      </c>
      <c r="C18" s="43">
        <f t="shared" si="0"/>
        <v>13</v>
      </c>
      <c r="D18" s="44">
        <f t="shared" si="1"/>
        <v>16</v>
      </c>
      <c r="E18" s="10" t="s">
        <v>76</v>
      </c>
      <c r="F18" s="15"/>
      <c r="G18" s="15">
        <v>3</v>
      </c>
      <c r="H18" s="24">
        <f t="shared" si="2"/>
        <v>14</v>
      </c>
      <c r="I18" s="10" t="s">
        <v>77</v>
      </c>
      <c r="J18" s="15">
        <v>3</v>
      </c>
      <c r="K18" s="15">
        <v>6</v>
      </c>
      <c r="L18" s="24">
        <f t="shared" si="3"/>
        <v>18</v>
      </c>
      <c r="M18" s="10" t="s">
        <v>78</v>
      </c>
      <c r="N18" s="15">
        <v>5</v>
      </c>
      <c r="O18" s="15">
        <v>1</v>
      </c>
      <c r="P18" s="24">
        <f t="shared" si="4"/>
        <v>14</v>
      </c>
      <c r="Q18" s="10" t="s">
        <v>79</v>
      </c>
      <c r="R18" s="15">
        <v>2</v>
      </c>
      <c r="S18" s="15"/>
      <c r="T18" s="24">
        <f t="shared" si="5"/>
        <v>9</v>
      </c>
      <c r="U18" s="10">
        <v>0.42291666666666666</v>
      </c>
      <c r="V18" s="15"/>
      <c r="W18" s="15">
        <v>1</v>
      </c>
      <c r="X18" s="24">
        <f t="shared" si="6"/>
        <v>3</v>
      </c>
      <c r="Y18" s="10">
        <v>0.50486111111111109</v>
      </c>
      <c r="Z18" s="15"/>
      <c r="AA18" s="15"/>
      <c r="AB18" s="24">
        <f t="shared" si="7"/>
        <v>2</v>
      </c>
      <c r="AC18" s="10">
        <v>0.57291666666666663</v>
      </c>
      <c r="AD18" s="15"/>
      <c r="AE18" s="15"/>
      <c r="AF18" s="24">
        <f t="shared" si="8"/>
        <v>27</v>
      </c>
      <c r="AG18" s="10">
        <v>0.59513888888888888</v>
      </c>
      <c r="AH18" s="15"/>
      <c r="AI18" s="15">
        <v>1</v>
      </c>
      <c r="AJ18" s="24">
        <f t="shared" si="9"/>
        <v>12</v>
      </c>
      <c r="AK18" s="10">
        <v>0.61458333333333337</v>
      </c>
      <c r="AL18" s="15"/>
      <c r="AM18" s="15"/>
      <c r="AN18" s="24">
        <f t="shared" si="10"/>
        <v>20</v>
      </c>
      <c r="AO18" s="10">
        <v>0.64236111111111105</v>
      </c>
      <c r="AP18" s="15"/>
      <c r="AQ18" s="15"/>
      <c r="AR18" s="24">
        <f t="shared" si="11"/>
        <v>9</v>
      </c>
      <c r="AS18" s="10">
        <v>0.6694444444444444</v>
      </c>
      <c r="AT18" s="15"/>
      <c r="AU18" s="15"/>
      <c r="AV18" s="24">
        <f t="shared" si="12"/>
        <v>14</v>
      </c>
      <c r="AW18" s="10">
        <v>0.70833333333333337</v>
      </c>
      <c r="AX18" s="15">
        <v>1</v>
      </c>
      <c r="AY18" s="15">
        <v>2</v>
      </c>
      <c r="AZ18" s="24">
        <f t="shared" si="13"/>
        <v>15</v>
      </c>
      <c r="BA18" s="10">
        <v>0.75902777777777775</v>
      </c>
      <c r="BB18" s="15"/>
      <c r="BC18" s="15">
        <v>2</v>
      </c>
      <c r="BD18" s="24">
        <f t="shared" si="14"/>
        <v>3</v>
      </c>
      <c r="BE18" s="10">
        <v>0.81458333333333333</v>
      </c>
      <c r="BF18" s="15">
        <v>2</v>
      </c>
      <c r="BG18" s="15"/>
      <c r="BH18" s="24">
        <f t="shared" si="15"/>
        <v>6</v>
      </c>
    </row>
    <row r="19" spans="1:60" x14ac:dyDescent="0.25">
      <c r="A19" s="3">
        <v>15</v>
      </c>
      <c r="B19" s="4" t="s">
        <v>16</v>
      </c>
      <c r="C19" s="43">
        <f t="shared" si="0"/>
        <v>14</v>
      </c>
      <c r="D19" s="44">
        <f t="shared" si="1"/>
        <v>15</v>
      </c>
      <c r="E19" s="10" t="s">
        <v>80</v>
      </c>
      <c r="F19" s="15">
        <v>2</v>
      </c>
      <c r="G19" s="15"/>
      <c r="H19" s="24">
        <f t="shared" si="2"/>
        <v>16</v>
      </c>
      <c r="I19" s="10" t="s">
        <v>81</v>
      </c>
      <c r="J19" s="15">
        <v>2</v>
      </c>
      <c r="K19" s="15">
        <v>2</v>
      </c>
      <c r="L19" s="24">
        <f t="shared" si="3"/>
        <v>18</v>
      </c>
      <c r="M19" s="10" t="s">
        <v>82</v>
      </c>
      <c r="N19" s="15">
        <v>2</v>
      </c>
      <c r="O19" s="15"/>
      <c r="P19" s="24">
        <f t="shared" si="4"/>
        <v>16</v>
      </c>
      <c r="Q19" s="10" t="s">
        <v>83</v>
      </c>
      <c r="R19" s="15"/>
      <c r="S19" s="15"/>
      <c r="T19" s="24">
        <f t="shared" si="5"/>
        <v>9</v>
      </c>
      <c r="U19" s="10">
        <v>0.42430555555555555</v>
      </c>
      <c r="V19" s="15"/>
      <c r="W19" s="15"/>
      <c r="X19" s="24">
        <f t="shared" si="6"/>
        <v>3</v>
      </c>
      <c r="Y19" s="10">
        <v>0.50624999999999998</v>
      </c>
      <c r="Z19" s="15">
        <v>2</v>
      </c>
      <c r="AA19" s="15"/>
      <c r="AB19" s="24">
        <f t="shared" si="7"/>
        <v>4</v>
      </c>
      <c r="AC19" s="10">
        <v>0.57500000000000007</v>
      </c>
      <c r="AD19" s="15"/>
      <c r="AE19" s="15">
        <v>6</v>
      </c>
      <c r="AF19" s="24">
        <f t="shared" si="8"/>
        <v>21</v>
      </c>
      <c r="AG19" s="10">
        <v>0.59722222222222221</v>
      </c>
      <c r="AH19" s="15"/>
      <c r="AI19" s="15">
        <v>3</v>
      </c>
      <c r="AJ19" s="24">
        <f t="shared" si="9"/>
        <v>9</v>
      </c>
      <c r="AK19" s="10">
        <v>0.6166666666666667</v>
      </c>
      <c r="AL19" s="15">
        <v>1</v>
      </c>
      <c r="AM19" s="15">
        <v>2</v>
      </c>
      <c r="AN19" s="24">
        <f t="shared" si="10"/>
        <v>19</v>
      </c>
      <c r="AO19" s="10">
        <v>0.64513888888888882</v>
      </c>
      <c r="AP19" s="15">
        <v>2</v>
      </c>
      <c r="AQ19" s="15"/>
      <c r="AR19" s="24">
        <f t="shared" si="11"/>
        <v>11</v>
      </c>
      <c r="AS19" s="10">
        <v>0.67152777777777783</v>
      </c>
      <c r="AT19" s="15">
        <v>3</v>
      </c>
      <c r="AU19" s="15">
        <v>2</v>
      </c>
      <c r="AV19" s="24">
        <f t="shared" si="12"/>
        <v>15</v>
      </c>
      <c r="AW19" s="10">
        <v>0.7104166666666667</v>
      </c>
      <c r="AX19" s="15"/>
      <c r="AY19" s="15"/>
      <c r="AZ19" s="24">
        <f t="shared" si="13"/>
        <v>15</v>
      </c>
      <c r="BA19" s="10">
        <v>0.76111111111111107</v>
      </c>
      <c r="BB19" s="15"/>
      <c r="BC19" s="15"/>
      <c r="BD19" s="24">
        <f t="shared" si="14"/>
        <v>3</v>
      </c>
      <c r="BE19" s="10">
        <v>0.81666666666666676</v>
      </c>
      <c r="BF19" s="15"/>
      <c r="BG19" s="15"/>
      <c r="BH19" s="24">
        <f t="shared" si="15"/>
        <v>6</v>
      </c>
    </row>
    <row r="20" spans="1:60" x14ac:dyDescent="0.25">
      <c r="A20" s="3">
        <v>16</v>
      </c>
      <c r="B20" s="4" t="s">
        <v>17</v>
      </c>
      <c r="C20" s="43">
        <f t="shared" si="0"/>
        <v>6</v>
      </c>
      <c r="D20" s="44">
        <f t="shared" si="1"/>
        <v>8</v>
      </c>
      <c r="E20" s="10" t="s">
        <v>84</v>
      </c>
      <c r="F20" s="15">
        <v>1</v>
      </c>
      <c r="G20" s="15"/>
      <c r="H20" s="24">
        <f t="shared" si="2"/>
        <v>17</v>
      </c>
      <c r="I20" s="10" t="s">
        <v>85</v>
      </c>
      <c r="J20" s="15">
        <v>1</v>
      </c>
      <c r="K20" s="15">
        <v>1</v>
      </c>
      <c r="L20" s="24">
        <f t="shared" si="3"/>
        <v>18</v>
      </c>
      <c r="M20" s="10" t="s">
        <v>86</v>
      </c>
      <c r="N20" s="15">
        <v>1</v>
      </c>
      <c r="O20" s="15"/>
      <c r="P20" s="24">
        <f t="shared" si="4"/>
        <v>17</v>
      </c>
      <c r="Q20" s="10" t="s">
        <v>87</v>
      </c>
      <c r="R20" s="15"/>
      <c r="S20" s="15"/>
      <c r="T20" s="24">
        <f t="shared" si="5"/>
        <v>9</v>
      </c>
      <c r="U20" s="10">
        <v>0.42638888888888887</v>
      </c>
      <c r="V20" s="15">
        <v>1</v>
      </c>
      <c r="W20" s="15"/>
      <c r="X20" s="24">
        <f t="shared" si="6"/>
        <v>4</v>
      </c>
      <c r="Y20" s="10">
        <v>0.50763888888888886</v>
      </c>
      <c r="Z20" s="15"/>
      <c r="AA20" s="15"/>
      <c r="AB20" s="24">
        <f t="shared" si="7"/>
        <v>4</v>
      </c>
      <c r="AC20" s="10">
        <v>0.57708333333333328</v>
      </c>
      <c r="AD20" s="15"/>
      <c r="AE20" s="15"/>
      <c r="AF20" s="24">
        <f t="shared" si="8"/>
        <v>21</v>
      </c>
      <c r="AG20" s="10">
        <v>0.59930555555555554</v>
      </c>
      <c r="AH20" s="15"/>
      <c r="AI20" s="15"/>
      <c r="AJ20" s="24">
        <f t="shared" si="9"/>
        <v>9</v>
      </c>
      <c r="AK20" s="10">
        <v>0.61875000000000002</v>
      </c>
      <c r="AL20" s="15"/>
      <c r="AM20" s="15">
        <v>2</v>
      </c>
      <c r="AN20" s="24">
        <f t="shared" si="10"/>
        <v>17</v>
      </c>
      <c r="AO20" s="10">
        <v>0.64652777777777781</v>
      </c>
      <c r="AP20" s="15"/>
      <c r="AQ20" s="15">
        <v>3</v>
      </c>
      <c r="AR20" s="24">
        <f t="shared" si="11"/>
        <v>8</v>
      </c>
      <c r="AS20" s="10">
        <v>0.67291666666666661</v>
      </c>
      <c r="AT20" s="15"/>
      <c r="AU20" s="15"/>
      <c r="AV20" s="24">
        <f t="shared" si="12"/>
        <v>15</v>
      </c>
      <c r="AW20" s="10">
        <v>0.71180555555555547</v>
      </c>
      <c r="AX20" s="15">
        <v>2</v>
      </c>
      <c r="AY20" s="15">
        <v>1</v>
      </c>
      <c r="AZ20" s="24">
        <f t="shared" si="13"/>
        <v>16</v>
      </c>
      <c r="BA20" s="10">
        <v>0.76250000000000007</v>
      </c>
      <c r="BB20" s="15"/>
      <c r="BC20" s="15"/>
      <c r="BD20" s="24">
        <f t="shared" si="14"/>
        <v>3</v>
      </c>
      <c r="BE20" s="10">
        <v>0.81805555555555554</v>
      </c>
      <c r="BF20" s="15"/>
      <c r="BG20" s="15">
        <v>1</v>
      </c>
      <c r="BH20" s="24">
        <f t="shared" si="15"/>
        <v>5</v>
      </c>
    </row>
    <row r="21" spans="1:60" x14ac:dyDescent="0.25">
      <c r="A21" s="3">
        <v>17</v>
      </c>
      <c r="B21" s="4" t="s">
        <v>18</v>
      </c>
      <c r="C21" s="43">
        <f t="shared" si="0"/>
        <v>15</v>
      </c>
      <c r="D21" s="44">
        <f t="shared" si="1"/>
        <v>41</v>
      </c>
      <c r="E21" s="10" t="s">
        <v>88</v>
      </c>
      <c r="F21" s="15">
        <v>2</v>
      </c>
      <c r="G21" s="15"/>
      <c r="H21" s="24">
        <f t="shared" si="2"/>
        <v>19</v>
      </c>
      <c r="I21" s="10" t="s">
        <v>89</v>
      </c>
      <c r="J21" s="15">
        <v>1</v>
      </c>
      <c r="K21" s="15">
        <v>2</v>
      </c>
      <c r="L21" s="24">
        <f t="shared" si="3"/>
        <v>17</v>
      </c>
      <c r="M21" s="10" t="s">
        <v>90</v>
      </c>
      <c r="N21" s="15">
        <v>3</v>
      </c>
      <c r="O21" s="15"/>
      <c r="P21" s="24">
        <f t="shared" si="4"/>
        <v>20</v>
      </c>
      <c r="Q21" s="10" t="s">
        <v>91</v>
      </c>
      <c r="R21" s="15"/>
      <c r="S21" s="15"/>
      <c r="T21" s="24">
        <f t="shared" si="5"/>
        <v>9</v>
      </c>
      <c r="U21" s="10">
        <v>0.42708333333333331</v>
      </c>
      <c r="V21" s="15"/>
      <c r="W21" s="15"/>
      <c r="X21" s="24">
        <f t="shared" si="6"/>
        <v>4</v>
      </c>
      <c r="Y21" s="10">
        <v>0.5083333333333333</v>
      </c>
      <c r="Z21" s="15">
        <v>3</v>
      </c>
      <c r="AA21" s="15"/>
      <c r="AB21" s="24">
        <f t="shared" si="7"/>
        <v>7</v>
      </c>
      <c r="AC21" s="10">
        <v>0.57777777777777783</v>
      </c>
      <c r="AD21" s="15"/>
      <c r="AE21" s="15">
        <v>9</v>
      </c>
      <c r="AF21" s="24">
        <f t="shared" si="8"/>
        <v>12</v>
      </c>
      <c r="AG21" s="10">
        <v>0.6</v>
      </c>
      <c r="AH21" s="15">
        <v>1</v>
      </c>
      <c r="AI21" s="15">
        <v>2</v>
      </c>
      <c r="AJ21" s="24">
        <f t="shared" si="9"/>
        <v>8</v>
      </c>
      <c r="AK21" s="10">
        <v>0.61944444444444446</v>
      </c>
      <c r="AL21" s="15"/>
      <c r="AM21" s="15">
        <v>7</v>
      </c>
      <c r="AN21" s="24">
        <f t="shared" si="10"/>
        <v>10</v>
      </c>
      <c r="AO21" s="10">
        <v>0.64722222222222225</v>
      </c>
      <c r="AP21" s="15"/>
      <c r="AQ21" s="15">
        <v>3</v>
      </c>
      <c r="AR21" s="24">
        <f t="shared" si="11"/>
        <v>5</v>
      </c>
      <c r="AS21" s="10">
        <v>0.67361111111111116</v>
      </c>
      <c r="AT21" s="15">
        <v>2</v>
      </c>
      <c r="AU21" s="15">
        <v>8</v>
      </c>
      <c r="AV21" s="24">
        <f t="shared" si="12"/>
        <v>9</v>
      </c>
      <c r="AW21" s="10">
        <v>0.71250000000000002</v>
      </c>
      <c r="AX21" s="15">
        <v>1</v>
      </c>
      <c r="AY21" s="15">
        <v>5</v>
      </c>
      <c r="AZ21" s="24">
        <f t="shared" si="13"/>
        <v>12</v>
      </c>
      <c r="BA21" s="10">
        <v>0.7631944444444444</v>
      </c>
      <c r="BB21" s="15">
        <v>2</v>
      </c>
      <c r="BC21" s="15">
        <v>3</v>
      </c>
      <c r="BD21" s="24">
        <f t="shared" si="14"/>
        <v>2</v>
      </c>
      <c r="BE21" s="10">
        <v>0.81874999999999998</v>
      </c>
      <c r="BF21" s="15"/>
      <c r="BG21" s="15">
        <v>2</v>
      </c>
      <c r="BH21" s="24">
        <f t="shared" si="15"/>
        <v>3</v>
      </c>
    </row>
    <row r="22" spans="1:60" x14ac:dyDescent="0.25">
      <c r="A22" s="3">
        <v>18</v>
      </c>
      <c r="B22" s="4" t="s">
        <v>19</v>
      </c>
      <c r="C22" s="43">
        <f t="shared" si="0"/>
        <v>39</v>
      </c>
      <c r="D22" s="44">
        <f t="shared" si="1"/>
        <v>32</v>
      </c>
      <c r="E22" s="10" t="s">
        <v>92</v>
      </c>
      <c r="F22" s="15">
        <v>2</v>
      </c>
      <c r="G22" s="15">
        <v>4</v>
      </c>
      <c r="H22" s="24">
        <f t="shared" si="2"/>
        <v>17</v>
      </c>
      <c r="I22" s="10" t="s">
        <v>93</v>
      </c>
      <c r="J22" s="15"/>
      <c r="K22" s="15">
        <v>7</v>
      </c>
      <c r="L22" s="24">
        <f t="shared" si="3"/>
        <v>10</v>
      </c>
      <c r="M22" s="10" t="s">
        <v>94</v>
      </c>
      <c r="N22" s="15">
        <v>5</v>
      </c>
      <c r="O22" s="15">
        <v>5</v>
      </c>
      <c r="P22" s="24">
        <f t="shared" si="4"/>
        <v>20</v>
      </c>
      <c r="Q22" s="10" t="s">
        <v>95</v>
      </c>
      <c r="R22" s="15">
        <v>4</v>
      </c>
      <c r="S22" s="15">
        <v>1</v>
      </c>
      <c r="T22" s="24">
        <f t="shared" si="5"/>
        <v>12</v>
      </c>
      <c r="U22" s="10">
        <v>0.42777777777777781</v>
      </c>
      <c r="V22" s="15">
        <v>2</v>
      </c>
      <c r="W22" s="15">
        <v>3</v>
      </c>
      <c r="X22" s="24">
        <f t="shared" si="6"/>
        <v>3</v>
      </c>
      <c r="Y22" s="10">
        <v>0.50902777777777775</v>
      </c>
      <c r="Z22" s="15">
        <v>4</v>
      </c>
      <c r="AA22" s="15"/>
      <c r="AB22" s="24">
        <f t="shared" si="7"/>
        <v>11</v>
      </c>
      <c r="AC22" s="10">
        <v>0.57847222222222217</v>
      </c>
      <c r="AD22" s="15">
        <v>3</v>
      </c>
      <c r="AE22" s="15">
        <v>4</v>
      </c>
      <c r="AF22" s="24">
        <f t="shared" si="8"/>
        <v>11</v>
      </c>
      <c r="AG22" s="10">
        <v>0.60069444444444442</v>
      </c>
      <c r="AH22" s="15">
        <v>4</v>
      </c>
      <c r="AI22" s="15">
        <v>2</v>
      </c>
      <c r="AJ22" s="24">
        <f t="shared" si="9"/>
        <v>10</v>
      </c>
      <c r="AK22" s="10">
        <v>0.62013888888888891</v>
      </c>
      <c r="AL22" s="15">
        <v>3</v>
      </c>
      <c r="AM22" s="15">
        <v>3</v>
      </c>
      <c r="AN22" s="24">
        <f t="shared" si="10"/>
        <v>10</v>
      </c>
      <c r="AO22" s="10">
        <v>0.6479166666666667</v>
      </c>
      <c r="AP22" s="15">
        <v>6</v>
      </c>
      <c r="AQ22" s="15"/>
      <c r="AR22" s="24">
        <f t="shared" si="11"/>
        <v>11</v>
      </c>
      <c r="AS22" s="10">
        <v>0.6743055555555556</v>
      </c>
      <c r="AT22" s="15">
        <v>6</v>
      </c>
      <c r="AU22" s="15">
        <v>2</v>
      </c>
      <c r="AV22" s="24">
        <f t="shared" si="12"/>
        <v>13</v>
      </c>
      <c r="AW22" s="10">
        <v>0.71319444444444446</v>
      </c>
      <c r="AX22" s="15"/>
      <c r="AY22" s="15"/>
      <c r="AZ22" s="24">
        <f t="shared" si="13"/>
        <v>12</v>
      </c>
      <c r="BA22" s="10">
        <v>0.76388888888888884</v>
      </c>
      <c r="BB22" s="15"/>
      <c r="BC22" s="15">
        <v>1</v>
      </c>
      <c r="BD22" s="24">
        <f t="shared" si="14"/>
        <v>1</v>
      </c>
      <c r="BE22" s="10">
        <v>0.81944444444444453</v>
      </c>
      <c r="BF22" s="15"/>
      <c r="BG22" s="15"/>
      <c r="BH22" s="24">
        <f t="shared" si="15"/>
        <v>3</v>
      </c>
    </row>
    <row r="23" spans="1:60" x14ac:dyDescent="0.25">
      <c r="A23" s="3">
        <v>19</v>
      </c>
      <c r="B23" s="4" t="s">
        <v>20</v>
      </c>
      <c r="C23" s="43">
        <f t="shared" si="0"/>
        <v>9</v>
      </c>
      <c r="D23" s="44">
        <f t="shared" si="1"/>
        <v>23</v>
      </c>
      <c r="E23" s="10" t="s">
        <v>96</v>
      </c>
      <c r="F23" s="15">
        <v>1</v>
      </c>
      <c r="G23" s="15">
        <v>2</v>
      </c>
      <c r="H23" s="24">
        <f t="shared" si="2"/>
        <v>16</v>
      </c>
      <c r="I23" s="10" t="s">
        <v>97</v>
      </c>
      <c r="J23" s="15">
        <v>5</v>
      </c>
      <c r="K23" s="15"/>
      <c r="L23" s="24">
        <f t="shared" si="3"/>
        <v>15</v>
      </c>
      <c r="M23" s="10" t="s">
        <v>98</v>
      </c>
      <c r="N23" s="15">
        <v>2</v>
      </c>
      <c r="O23" s="15"/>
      <c r="P23" s="24">
        <f t="shared" si="4"/>
        <v>22</v>
      </c>
      <c r="Q23" s="10" t="s">
        <v>99</v>
      </c>
      <c r="R23" s="15"/>
      <c r="S23" s="15"/>
      <c r="T23" s="24">
        <f t="shared" si="5"/>
        <v>12</v>
      </c>
      <c r="U23" s="10">
        <v>0.4291666666666667</v>
      </c>
      <c r="V23" s="15"/>
      <c r="W23" s="15"/>
      <c r="X23" s="24">
        <f t="shared" si="6"/>
        <v>3</v>
      </c>
      <c r="Y23" s="10">
        <v>0.51041666666666663</v>
      </c>
      <c r="Z23" s="15"/>
      <c r="AA23" s="15"/>
      <c r="AB23" s="24">
        <f t="shared" si="7"/>
        <v>11</v>
      </c>
      <c r="AC23" s="10">
        <v>0.57986111111111105</v>
      </c>
      <c r="AD23" s="15"/>
      <c r="AE23" s="15">
        <v>6</v>
      </c>
      <c r="AF23" s="24">
        <f t="shared" si="8"/>
        <v>5</v>
      </c>
      <c r="AG23" s="10">
        <v>0.6020833333333333</v>
      </c>
      <c r="AH23" s="15"/>
      <c r="AI23" s="15">
        <v>1</v>
      </c>
      <c r="AJ23" s="24">
        <f t="shared" si="9"/>
        <v>9</v>
      </c>
      <c r="AK23" s="10">
        <v>0.62152777777777779</v>
      </c>
      <c r="AL23" s="15">
        <v>1</v>
      </c>
      <c r="AM23" s="15">
        <v>4</v>
      </c>
      <c r="AN23" s="24">
        <f t="shared" si="10"/>
        <v>7</v>
      </c>
      <c r="AO23" s="10">
        <v>0.64930555555555558</v>
      </c>
      <c r="AP23" s="15"/>
      <c r="AQ23" s="15">
        <v>2</v>
      </c>
      <c r="AR23" s="24">
        <f t="shared" si="11"/>
        <v>9</v>
      </c>
      <c r="AS23" s="10">
        <v>0.67569444444444438</v>
      </c>
      <c r="AT23" s="15"/>
      <c r="AU23" s="15">
        <v>6</v>
      </c>
      <c r="AV23" s="24">
        <f t="shared" si="12"/>
        <v>7</v>
      </c>
      <c r="AW23" s="10">
        <v>0.71458333333333324</v>
      </c>
      <c r="AX23" s="15"/>
      <c r="AY23" s="15"/>
      <c r="AZ23" s="24">
        <f t="shared" si="13"/>
        <v>12</v>
      </c>
      <c r="BA23" s="10">
        <v>0.76527777777777783</v>
      </c>
      <c r="BB23" s="15"/>
      <c r="BC23" s="15"/>
      <c r="BD23" s="24">
        <f t="shared" si="14"/>
        <v>1</v>
      </c>
      <c r="BE23" s="10">
        <v>0.8208333333333333</v>
      </c>
      <c r="BF23" s="15"/>
      <c r="BG23" s="15">
        <v>2</v>
      </c>
      <c r="BH23" s="24">
        <f t="shared" si="15"/>
        <v>1</v>
      </c>
    </row>
    <row r="24" spans="1:60" x14ac:dyDescent="0.25">
      <c r="A24" s="3">
        <v>20</v>
      </c>
      <c r="B24" s="4" t="s">
        <v>21</v>
      </c>
      <c r="C24" s="43">
        <f t="shared" si="0"/>
        <v>4</v>
      </c>
      <c r="D24" s="44">
        <f t="shared" si="1"/>
        <v>26</v>
      </c>
      <c r="E24" s="10" t="s">
        <v>100</v>
      </c>
      <c r="F24" s="15"/>
      <c r="G24" s="15">
        <v>4</v>
      </c>
      <c r="H24" s="24">
        <f t="shared" si="2"/>
        <v>12</v>
      </c>
      <c r="I24" s="10" t="s">
        <v>101</v>
      </c>
      <c r="J24" s="15"/>
      <c r="K24" s="15">
        <v>5</v>
      </c>
      <c r="L24" s="24">
        <f t="shared" si="3"/>
        <v>10</v>
      </c>
      <c r="M24" s="10" t="s">
        <v>102</v>
      </c>
      <c r="N24" s="15"/>
      <c r="O24" s="15">
        <v>3</v>
      </c>
      <c r="P24" s="24">
        <f t="shared" si="4"/>
        <v>19</v>
      </c>
      <c r="Q24" s="10" t="s">
        <v>103</v>
      </c>
      <c r="R24" s="15">
        <v>1</v>
      </c>
      <c r="S24" s="15">
        <v>1</v>
      </c>
      <c r="T24" s="24">
        <f t="shared" si="5"/>
        <v>12</v>
      </c>
      <c r="U24" s="10">
        <v>0.43055555555555558</v>
      </c>
      <c r="V24" s="15">
        <v>1</v>
      </c>
      <c r="W24" s="15"/>
      <c r="X24" s="24">
        <f t="shared" si="6"/>
        <v>4</v>
      </c>
      <c r="Y24" s="10">
        <v>0.51111111111111118</v>
      </c>
      <c r="Z24" s="15"/>
      <c r="AA24" s="15">
        <v>2</v>
      </c>
      <c r="AB24" s="24">
        <f t="shared" si="7"/>
        <v>9</v>
      </c>
      <c r="AC24" s="10">
        <v>0.58124999999999993</v>
      </c>
      <c r="AD24" s="15"/>
      <c r="AE24" s="15"/>
      <c r="AF24" s="24">
        <f t="shared" si="8"/>
        <v>5</v>
      </c>
      <c r="AG24" s="10">
        <v>0.60347222222222219</v>
      </c>
      <c r="AH24" s="15"/>
      <c r="AI24" s="15">
        <v>2</v>
      </c>
      <c r="AJ24" s="24">
        <f t="shared" si="9"/>
        <v>7</v>
      </c>
      <c r="AK24" s="10">
        <v>0.62291666666666667</v>
      </c>
      <c r="AL24" s="15"/>
      <c r="AM24" s="15">
        <v>3</v>
      </c>
      <c r="AN24" s="24">
        <f t="shared" si="10"/>
        <v>4</v>
      </c>
      <c r="AO24" s="10">
        <v>0.65069444444444446</v>
      </c>
      <c r="AP24" s="15"/>
      <c r="AQ24" s="15"/>
      <c r="AR24" s="24">
        <f t="shared" si="11"/>
        <v>9</v>
      </c>
      <c r="AS24" s="10">
        <v>0.67708333333333337</v>
      </c>
      <c r="AT24" s="15"/>
      <c r="AU24" s="15">
        <v>2</v>
      </c>
      <c r="AV24" s="24">
        <f t="shared" si="12"/>
        <v>5</v>
      </c>
      <c r="AW24" s="10">
        <v>0.71597222222222223</v>
      </c>
      <c r="AX24" s="15">
        <v>2</v>
      </c>
      <c r="AY24" s="15">
        <v>3</v>
      </c>
      <c r="AZ24" s="24">
        <f t="shared" si="13"/>
        <v>11</v>
      </c>
      <c r="BA24" s="10">
        <v>0.76666666666666661</v>
      </c>
      <c r="BB24" s="15"/>
      <c r="BC24" s="15">
        <v>1</v>
      </c>
      <c r="BD24" s="24">
        <f t="shared" si="14"/>
        <v>0</v>
      </c>
      <c r="BE24" s="10">
        <v>0.8222222222222223</v>
      </c>
      <c r="BF24" s="15"/>
      <c r="BG24" s="15"/>
      <c r="BH24" s="24">
        <f t="shared" si="15"/>
        <v>1</v>
      </c>
    </row>
    <row r="25" spans="1:60" x14ac:dyDescent="0.25">
      <c r="A25" s="3">
        <v>21</v>
      </c>
      <c r="B25" s="4" t="s">
        <v>22</v>
      </c>
      <c r="C25" s="43">
        <f t="shared" si="0"/>
        <v>6</v>
      </c>
      <c r="D25" s="44">
        <f t="shared" si="1"/>
        <v>20</v>
      </c>
      <c r="E25" s="10" t="s">
        <v>104</v>
      </c>
      <c r="F25" s="15"/>
      <c r="G25" s="15">
        <v>1</v>
      </c>
      <c r="H25" s="24">
        <f t="shared" si="2"/>
        <v>11</v>
      </c>
      <c r="I25" s="10" t="s">
        <v>105</v>
      </c>
      <c r="J25" s="15"/>
      <c r="K25" s="15">
        <v>4</v>
      </c>
      <c r="L25" s="24">
        <f t="shared" si="3"/>
        <v>6</v>
      </c>
      <c r="M25" s="10" t="s">
        <v>106</v>
      </c>
      <c r="N25" s="15">
        <v>1</v>
      </c>
      <c r="O25" s="15">
        <v>3</v>
      </c>
      <c r="P25" s="24">
        <f t="shared" si="4"/>
        <v>17</v>
      </c>
      <c r="Q25" s="10" t="s">
        <v>107</v>
      </c>
      <c r="R25" s="15"/>
      <c r="S25" s="15">
        <v>1</v>
      </c>
      <c r="T25" s="24">
        <f t="shared" si="5"/>
        <v>11</v>
      </c>
      <c r="U25" s="10">
        <v>0.43124999999999997</v>
      </c>
      <c r="V25" s="15">
        <v>3</v>
      </c>
      <c r="W25" s="15"/>
      <c r="X25" s="24">
        <f t="shared" si="6"/>
        <v>7</v>
      </c>
      <c r="Y25" s="10">
        <v>0.51180555555555551</v>
      </c>
      <c r="Z25" s="15"/>
      <c r="AA25" s="15">
        <v>5</v>
      </c>
      <c r="AB25" s="24">
        <f t="shared" si="7"/>
        <v>4</v>
      </c>
      <c r="AC25" s="10">
        <v>0.58194444444444449</v>
      </c>
      <c r="AD25" s="15">
        <v>1</v>
      </c>
      <c r="AE25" s="15"/>
      <c r="AF25" s="24">
        <f t="shared" si="8"/>
        <v>6</v>
      </c>
      <c r="AG25" s="10">
        <v>0.60416666666666663</v>
      </c>
      <c r="AH25" s="15"/>
      <c r="AI25" s="15">
        <v>2</v>
      </c>
      <c r="AJ25" s="24">
        <f t="shared" si="9"/>
        <v>5</v>
      </c>
      <c r="AK25" s="10">
        <v>0.62361111111111112</v>
      </c>
      <c r="AL25" s="15">
        <v>1</v>
      </c>
      <c r="AM25" s="15">
        <v>1</v>
      </c>
      <c r="AN25" s="24">
        <f t="shared" si="10"/>
        <v>4</v>
      </c>
      <c r="AO25" s="10">
        <v>0.65138888888888891</v>
      </c>
      <c r="AP25" s="15"/>
      <c r="AQ25" s="15">
        <v>2</v>
      </c>
      <c r="AR25" s="24">
        <f t="shared" si="11"/>
        <v>7</v>
      </c>
      <c r="AS25" s="10">
        <v>0.6777777777777777</v>
      </c>
      <c r="AT25" s="15"/>
      <c r="AU25" s="15">
        <v>1</v>
      </c>
      <c r="AV25" s="24">
        <f t="shared" si="12"/>
        <v>4</v>
      </c>
      <c r="AW25" s="10">
        <v>0.71666666666666667</v>
      </c>
      <c r="AX25" s="15"/>
      <c r="AY25" s="15"/>
      <c r="AZ25" s="24">
        <f t="shared" si="13"/>
        <v>11</v>
      </c>
      <c r="BA25" s="10">
        <v>0.76736111111111116</v>
      </c>
      <c r="BB25" s="15"/>
      <c r="BC25" s="15"/>
      <c r="BD25" s="24">
        <f t="shared" si="14"/>
        <v>0</v>
      </c>
      <c r="BE25" s="10">
        <v>0.82291666666666663</v>
      </c>
      <c r="BF25" s="15"/>
      <c r="BG25" s="15"/>
      <c r="BH25" s="24">
        <f t="shared" si="15"/>
        <v>1</v>
      </c>
    </row>
    <row r="26" spans="1:60" x14ac:dyDescent="0.25">
      <c r="A26" s="3">
        <v>22</v>
      </c>
      <c r="B26" s="4" t="s">
        <v>23</v>
      </c>
      <c r="C26" s="43">
        <f t="shared" si="0"/>
        <v>4</v>
      </c>
      <c r="D26" s="44">
        <f t="shared" si="1"/>
        <v>40</v>
      </c>
      <c r="E26" s="10" t="s">
        <v>108</v>
      </c>
      <c r="F26" s="15"/>
      <c r="G26" s="15">
        <v>4</v>
      </c>
      <c r="H26" s="24">
        <f t="shared" si="2"/>
        <v>7</v>
      </c>
      <c r="I26" s="10" t="s">
        <v>109</v>
      </c>
      <c r="J26" s="15"/>
      <c r="K26" s="15">
        <v>1</v>
      </c>
      <c r="L26" s="24">
        <f t="shared" si="3"/>
        <v>5</v>
      </c>
      <c r="M26" s="10" t="s">
        <v>110</v>
      </c>
      <c r="N26" s="15"/>
      <c r="O26" s="15">
        <v>6</v>
      </c>
      <c r="P26" s="24">
        <f t="shared" si="4"/>
        <v>11</v>
      </c>
      <c r="Q26" s="10" t="s">
        <v>111</v>
      </c>
      <c r="R26" s="15"/>
      <c r="S26" s="15">
        <v>5</v>
      </c>
      <c r="T26" s="24">
        <f t="shared" si="5"/>
        <v>6</v>
      </c>
      <c r="U26" s="10">
        <v>0.43263888888888885</v>
      </c>
      <c r="V26" s="15"/>
      <c r="W26" s="15">
        <v>2</v>
      </c>
      <c r="X26" s="24">
        <f t="shared" si="6"/>
        <v>5</v>
      </c>
      <c r="Y26" s="10">
        <v>0.51250000000000007</v>
      </c>
      <c r="Z26" s="15"/>
      <c r="AA26" s="15">
        <v>3</v>
      </c>
      <c r="AB26" s="24">
        <f t="shared" si="7"/>
        <v>1</v>
      </c>
      <c r="AC26" s="10">
        <v>0.58333333333333337</v>
      </c>
      <c r="AD26" s="15"/>
      <c r="AE26" s="15">
        <v>1</v>
      </c>
      <c r="AF26" s="24">
        <f t="shared" si="8"/>
        <v>5</v>
      </c>
      <c r="AG26" s="10">
        <v>0.60555555555555551</v>
      </c>
      <c r="AH26" s="15"/>
      <c r="AI26" s="15">
        <v>3</v>
      </c>
      <c r="AJ26" s="24">
        <f t="shared" si="9"/>
        <v>2</v>
      </c>
      <c r="AK26" s="10">
        <v>0.625</v>
      </c>
      <c r="AL26" s="15"/>
      <c r="AM26" s="15">
        <v>3</v>
      </c>
      <c r="AN26" s="24">
        <f t="shared" si="10"/>
        <v>1</v>
      </c>
      <c r="AO26" s="10">
        <v>0.65277777777777779</v>
      </c>
      <c r="AP26" s="15">
        <v>4</v>
      </c>
      <c r="AQ26" s="15">
        <v>2</v>
      </c>
      <c r="AR26" s="24">
        <f t="shared" si="11"/>
        <v>9</v>
      </c>
      <c r="AS26" s="10">
        <v>0.6791666666666667</v>
      </c>
      <c r="AT26" s="15"/>
      <c r="AU26" s="15">
        <v>4</v>
      </c>
      <c r="AV26" s="24">
        <f t="shared" si="12"/>
        <v>0</v>
      </c>
      <c r="AW26" s="10">
        <v>0.71805555555555556</v>
      </c>
      <c r="AX26" s="15"/>
      <c r="AY26" s="15">
        <v>5</v>
      </c>
      <c r="AZ26" s="24">
        <f t="shared" si="13"/>
        <v>6</v>
      </c>
      <c r="BA26" s="10">
        <v>0.76874999999999993</v>
      </c>
      <c r="BB26" s="15"/>
      <c r="BC26" s="15"/>
      <c r="BD26" s="24">
        <f t="shared" si="14"/>
        <v>0</v>
      </c>
      <c r="BE26" s="10">
        <v>0.82361111111111107</v>
      </c>
      <c r="BF26" s="15"/>
      <c r="BG26" s="15">
        <v>1</v>
      </c>
      <c r="BH26" s="24">
        <f t="shared" si="15"/>
        <v>0</v>
      </c>
    </row>
    <row r="27" spans="1:60" x14ac:dyDescent="0.25">
      <c r="A27" s="3">
        <v>23</v>
      </c>
      <c r="B27" s="4" t="s">
        <v>24</v>
      </c>
      <c r="C27" s="43">
        <f t="shared" si="0"/>
        <v>0</v>
      </c>
      <c r="D27" s="44">
        <f t="shared" si="1"/>
        <v>35</v>
      </c>
      <c r="E27" s="10" t="s">
        <v>112</v>
      </c>
      <c r="F27" s="15"/>
      <c r="G27" s="15">
        <v>4</v>
      </c>
      <c r="H27" s="24">
        <f t="shared" si="2"/>
        <v>3</v>
      </c>
      <c r="I27" s="10" t="s">
        <v>113</v>
      </c>
      <c r="J27" s="15"/>
      <c r="K27" s="15">
        <v>1</v>
      </c>
      <c r="L27" s="24">
        <f t="shared" si="3"/>
        <v>4</v>
      </c>
      <c r="M27" s="10" t="s">
        <v>114</v>
      </c>
      <c r="N27" s="15"/>
      <c r="O27" s="15">
        <v>8</v>
      </c>
      <c r="P27" s="24">
        <f t="shared" si="4"/>
        <v>3</v>
      </c>
      <c r="Q27" s="10" t="s">
        <v>115</v>
      </c>
      <c r="R27" s="15"/>
      <c r="S27" s="15">
        <v>3</v>
      </c>
      <c r="T27" s="24">
        <f t="shared" si="5"/>
        <v>3</v>
      </c>
      <c r="U27" s="10">
        <v>0.43333333333333335</v>
      </c>
      <c r="V27" s="15"/>
      <c r="W27" s="15">
        <v>5</v>
      </c>
      <c r="X27" s="24">
        <f t="shared" si="6"/>
        <v>0</v>
      </c>
      <c r="Y27" s="10">
        <v>0.5131944444444444</v>
      </c>
      <c r="Z27" s="15"/>
      <c r="AA27" s="15"/>
      <c r="AB27" s="24">
        <f t="shared" si="7"/>
        <v>1</v>
      </c>
      <c r="AC27" s="10">
        <v>0.58472222222222225</v>
      </c>
      <c r="AD27" s="15"/>
      <c r="AE27" s="15"/>
      <c r="AF27" s="24">
        <f t="shared" si="8"/>
        <v>5</v>
      </c>
      <c r="AG27" s="10">
        <v>0.6069444444444444</v>
      </c>
      <c r="AH27" s="15"/>
      <c r="AI27" s="15">
        <v>2</v>
      </c>
      <c r="AJ27" s="24">
        <f t="shared" si="9"/>
        <v>0</v>
      </c>
      <c r="AK27" s="10">
        <v>0.62569444444444444</v>
      </c>
      <c r="AL27" s="15"/>
      <c r="AM27" s="15">
        <v>1</v>
      </c>
      <c r="AN27" s="24">
        <f t="shared" si="10"/>
        <v>0</v>
      </c>
      <c r="AO27" s="10">
        <v>0.65347222222222223</v>
      </c>
      <c r="AP27" s="15"/>
      <c r="AQ27" s="15">
        <v>5</v>
      </c>
      <c r="AR27" s="24">
        <f t="shared" si="11"/>
        <v>4</v>
      </c>
      <c r="AS27" s="10">
        <v>0.67986111111111114</v>
      </c>
      <c r="AT27" s="15"/>
      <c r="AU27" s="15"/>
      <c r="AV27" s="24">
        <f t="shared" si="12"/>
        <v>0</v>
      </c>
      <c r="AW27" s="10">
        <v>0.71875</v>
      </c>
      <c r="AX27" s="15"/>
      <c r="AY27" s="15">
        <v>6</v>
      </c>
      <c r="AZ27" s="24">
        <f t="shared" si="13"/>
        <v>0</v>
      </c>
      <c r="BA27" s="10">
        <v>0.76944444444444438</v>
      </c>
      <c r="BB27" s="15"/>
      <c r="BC27" s="15"/>
      <c r="BD27" s="24">
        <f t="shared" si="14"/>
        <v>0</v>
      </c>
      <c r="BE27" s="10">
        <v>0.82430555555555562</v>
      </c>
      <c r="BF27" s="15"/>
      <c r="BG27" s="15"/>
      <c r="BH27" s="24">
        <f t="shared" si="15"/>
        <v>0</v>
      </c>
    </row>
    <row r="28" spans="1:60" ht="15.75" thickBot="1" x14ac:dyDescent="0.3">
      <c r="A28" s="7">
        <v>24</v>
      </c>
      <c r="B28" s="8" t="s">
        <v>2</v>
      </c>
      <c r="C28" s="47">
        <f t="shared" si="0"/>
        <v>0</v>
      </c>
      <c r="D28" s="48">
        <f t="shared" si="1"/>
        <v>23</v>
      </c>
      <c r="E28" s="11" t="s">
        <v>116</v>
      </c>
      <c r="F28" s="16"/>
      <c r="G28" s="16">
        <v>3</v>
      </c>
      <c r="H28" s="25">
        <f t="shared" si="2"/>
        <v>0</v>
      </c>
      <c r="I28" s="11" t="s">
        <v>117</v>
      </c>
      <c r="J28" s="16"/>
      <c r="K28" s="16">
        <v>4</v>
      </c>
      <c r="L28" s="25">
        <f t="shared" si="3"/>
        <v>0</v>
      </c>
      <c r="M28" s="11" t="s">
        <v>118</v>
      </c>
      <c r="N28" s="16"/>
      <c r="O28" s="16">
        <v>3</v>
      </c>
      <c r="P28" s="25">
        <f t="shared" si="4"/>
        <v>0</v>
      </c>
      <c r="Q28" s="11" t="s">
        <v>119</v>
      </c>
      <c r="R28" s="16"/>
      <c r="S28" s="16">
        <v>3</v>
      </c>
      <c r="T28" s="25">
        <f t="shared" si="5"/>
        <v>0</v>
      </c>
      <c r="U28" s="11">
        <v>0.43541666666666662</v>
      </c>
      <c r="V28" s="16"/>
      <c r="W28" s="16"/>
      <c r="X28" s="25">
        <f t="shared" si="6"/>
        <v>0</v>
      </c>
      <c r="Y28" s="11">
        <v>0.51527777777777783</v>
      </c>
      <c r="Z28" s="16"/>
      <c r="AA28" s="16">
        <v>1</v>
      </c>
      <c r="AB28" s="25">
        <f t="shared" si="7"/>
        <v>0</v>
      </c>
      <c r="AC28" s="11">
        <v>0.58750000000000002</v>
      </c>
      <c r="AD28" s="16"/>
      <c r="AE28" s="16">
        <v>5</v>
      </c>
      <c r="AF28" s="25">
        <f t="shared" si="8"/>
        <v>0</v>
      </c>
      <c r="AG28" s="11">
        <v>0.60972222222222217</v>
      </c>
      <c r="AH28" s="16"/>
      <c r="AI28" s="16"/>
      <c r="AJ28" s="25">
        <f t="shared" si="9"/>
        <v>0</v>
      </c>
      <c r="AK28" s="11">
        <v>0.62847222222222221</v>
      </c>
      <c r="AL28" s="16"/>
      <c r="AM28" s="16"/>
      <c r="AN28" s="25">
        <f t="shared" si="10"/>
        <v>0</v>
      </c>
      <c r="AO28" s="11">
        <v>0.65625</v>
      </c>
      <c r="AP28" s="16"/>
      <c r="AQ28" s="16">
        <v>4</v>
      </c>
      <c r="AR28" s="25">
        <f t="shared" si="11"/>
        <v>0</v>
      </c>
      <c r="AS28" s="11">
        <v>0.68194444444444446</v>
      </c>
      <c r="AT28" s="16"/>
      <c r="AU28" s="16"/>
      <c r="AV28" s="25">
        <f t="shared" si="12"/>
        <v>0</v>
      </c>
      <c r="AW28" s="11">
        <v>0.72083333333333333</v>
      </c>
      <c r="AX28" s="16"/>
      <c r="AY28" s="16"/>
      <c r="AZ28" s="25">
        <f t="shared" si="13"/>
        <v>0</v>
      </c>
      <c r="BA28" s="11">
        <v>0.7715277777777777</v>
      </c>
      <c r="BB28" s="16"/>
      <c r="BC28" s="16"/>
      <c r="BD28" s="25">
        <f t="shared" si="14"/>
        <v>0</v>
      </c>
      <c r="BE28" s="11">
        <v>0.82638888888888884</v>
      </c>
      <c r="BF28" s="16"/>
      <c r="BG28" s="16"/>
      <c r="BH28" s="25">
        <f t="shared" si="15"/>
        <v>0</v>
      </c>
    </row>
    <row r="29" spans="1:60" s="52" customFormat="1" ht="15.75" thickBot="1" x14ac:dyDescent="0.3">
      <c r="C29" s="49">
        <f>SUM(C5:C28)</f>
        <v>367</v>
      </c>
      <c r="D29" s="50">
        <f>SUM(D5:D28)</f>
        <v>367</v>
      </c>
      <c r="E29" s="53"/>
      <c r="F29" s="54">
        <f>SUM(F5:F28)</f>
        <v>31</v>
      </c>
      <c r="G29" s="54">
        <f>SUM(G5:G28)</f>
        <v>31</v>
      </c>
      <c r="H29" s="55">
        <f>MAX(H5:H28)</f>
        <v>20</v>
      </c>
      <c r="I29" s="53"/>
      <c r="J29" s="54">
        <f t="shared" ref="J29:K29" si="16">SUM(J5:J28)</f>
        <v>33</v>
      </c>
      <c r="K29" s="54">
        <f t="shared" si="16"/>
        <v>33</v>
      </c>
      <c r="L29" s="55">
        <f t="shared" ref="L29" si="17">MAX(L5:L28)</f>
        <v>21</v>
      </c>
      <c r="M29" s="53"/>
      <c r="N29" s="54">
        <f t="shared" ref="N29:O29" si="18">SUM(N5:N28)</f>
        <v>55</v>
      </c>
      <c r="O29" s="54">
        <f t="shared" si="18"/>
        <v>55</v>
      </c>
      <c r="P29" s="55">
        <f t="shared" ref="P29" si="19">MAX(P5:P28)</f>
        <v>32</v>
      </c>
      <c r="Q29" s="53"/>
      <c r="R29" s="54">
        <f t="shared" ref="R29:S29" si="20">SUM(R5:R28)</f>
        <v>34</v>
      </c>
      <c r="S29" s="54">
        <f t="shared" si="20"/>
        <v>34</v>
      </c>
      <c r="T29" s="55">
        <f t="shared" ref="T29" si="21">MAX(T5:T28)</f>
        <v>24</v>
      </c>
      <c r="U29" s="53"/>
      <c r="V29" s="54">
        <f t="shared" ref="V29:W29" si="22">SUM(V5:V28)</f>
        <v>11</v>
      </c>
      <c r="W29" s="54">
        <f t="shared" si="22"/>
        <v>11</v>
      </c>
      <c r="X29" s="55">
        <f t="shared" ref="X29" si="23">MAX(X5:X28)</f>
        <v>7</v>
      </c>
      <c r="Y29" s="53"/>
      <c r="Z29" s="54">
        <f t="shared" ref="Z29:AA29" si="24">SUM(Z5:Z28)</f>
        <v>13</v>
      </c>
      <c r="AA29" s="54">
        <f t="shared" si="24"/>
        <v>13</v>
      </c>
      <c r="AB29" s="55">
        <f t="shared" ref="AB29" si="25">MAX(AB5:AB28)</f>
        <v>11</v>
      </c>
      <c r="AC29" s="53"/>
      <c r="AD29" s="54">
        <f t="shared" ref="AD29:AE29" si="26">SUM(AD5:AD28)</f>
        <v>33</v>
      </c>
      <c r="AE29" s="54">
        <f t="shared" si="26"/>
        <v>33</v>
      </c>
      <c r="AF29" s="55">
        <f t="shared" ref="AF29" si="27">MAX(AF5:AF28)</f>
        <v>27</v>
      </c>
      <c r="AG29" s="53"/>
      <c r="AH29" s="54">
        <f t="shared" ref="AH29:AI29" si="28">SUM(AH5:AH28)</f>
        <v>26</v>
      </c>
      <c r="AI29" s="54">
        <f t="shared" si="28"/>
        <v>26</v>
      </c>
      <c r="AJ29" s="55">
        <f t="shared" ref="AJ29" si="29">MAX(AJ5:AJ28)</f>
        <v>13</v>
      </c>
      <c r="AK29" s="53"/>
      <c r="AL29" s="54">
        <f t="shared" ref="AL29:AM29" si="30">SUM(AL5:AL28)</f>
        <v>31</v>
      </c>
      <c r="AM29" s="54">
        <f t="shared" si="30"/>
        <v>31</v>
      </c>
      <c r="AN29" s="55">
        <f t="shared" ref="AN29" si="31">MAX(AN5:AN28)</f>
        <v>25</v>
      </c>
      <c r="AO29" s="53"/>
      <c r="AP29" s="54">
        <f t="shared" ref="AP29:AQ29" si="32">SUM(AP5:AP28)</f>
        <v>27</v>
      </c>
      <c r="AQ29" s="54">
        <f t="shared" si="32"/>
        <v>27</v>
      </c>
      <c r="AR29" s="55">
        <f t="shared" ref="AR29" si="33">MAX(AR5:AR28)</f>
        <v>11</v>
      </c>
      <c r="AS29" s="53"/>
      <c r="AT29" s="54">
        <f t="shared" ref="AT29:AU29" si="34">SUM(AT5:AT28)</f>
        <v>31</v>
      </c>
      <c r="AU29" s="54">
        <f t="shared" si="34"/>
        <v>31</v>
      </c>
      <c r="AV29" s="55">
        <f t="shared" ref="AV29" si="35">MAX(AV5:AV28)</f>
        <v>15</v>
      </c>
      <c r="AW29" s="53"/>
      <c r="AX29" s="54">
        <f t="shared" ref="AX29:AY29" si="36">SUM(AX5:AX28)</f>
        <v>25</v>
      </c>
      <c r="AY29" s="54">
        <f t="shared" si="36"/>
        <v>25</v>
      </c>
      <c r="AZ29" s="55">
        <f t="shared" ref="AZ29" si="37">MAX(AZ5:AZ28)</f>
        <v>16</v>
      </c>
      <c r="BA29" s="53"/>
      <c r="BB29" s="54">
        <f t="shared" ref="BB29:BC29" si="38">SUM(BB5:BB28)</f>
        <v>10</v>
      </c>
      <c r="BC29" s="54">
        <f t="shared" si="38"/>
        <v>10</v>
      </c>
      <c r="BD29" s="55">
        <f t="shared" ref="BD29" si="39">MAX(BD5:BD28)</f>
        <v>7</v>
      </c>
      <c r="BE29" s="53"/>
      <c r="BF29" s="54">
        <f t="shared" ref="BF29:BG29" si="40">SUM(BF5:BF28)</f>
        <v>7</v>
      </c>
      <c r="BG29" s="54">
        <f t="shared" si="40"/>
        <v>7</v>
      </c>
      <c r="BH29" s="55">
        <f t="shared" ref="BH29" si="41">MAX(BH5:BH28)</f>
        <v>6</v>
      </c>
    </row>
    <row r="31" spans="1:60" ht="15.75" thickBot="1" x14ac:dyDescent="0.3"/>
    <row r="32" spans="1:60" ht="15.75" thickBot="1" x14ac:dyDescent="0.3">
      <c r="B32" s="61" t="s">
        <v>275</v>
      </c>
      <c r="C32" s="62">
        <v>101</v>
      </c>
      <c r="D32" s="62">
        <v>102</v>
      </c>
      <c r="E32" s="62">
        <v>103</v>
      </c>
      <c r="F32" s="62">
        <v>104</v>
      </c>
      <c r="G32" s="62">
        <v>105</v>
      </c>
      <c r="H32" s="62">
        <v>106</v>
      </c>
      <c r="I32" s="62">
        <v>107</v>
      </c>
      <c r="J32" s="62">
        <v>108</v>
      </c>
      <c r="K32" s="62">
        <v>109</v>
      </c>
      <c r="L32" s="62">
        <v>110</v>
      </c>
      <c r="M32" s="62">
        <v>111</v>
      </c>
      <c r="N32" s="62">
        <v>112</v>
      </c>
      <c r="O32" s="62">
        <v>113</v>
      </c>
      <c r="P32" s="62">
        <v>114</v>
      </c>
      <c r="Q32" s="63" t="s">
        <v>274</v>
      </c>
    </row>
    <row r="33" spans="2:17" x14ac:dyDescent="0.25">
      <c r="B33" s="66" t="s">
        <v>272</v>
      </c>
      <c r="C33" s="59">
        <f>F29</f>
        <v>31</v>
      </c>
      <c r="D33" s="59">
        <f>J29</f>
        <v>33</v>
      </c>
      <c r="E33" s="59">
        <f>N29</f>
        <v>55</v>
      </c>
      <c r="F33" s="59">
        <f>R29</f>
        <v>34</v>
      </c>
      <c r="G33" s="59">
        <f>V29</f>
        <v>11</v>
      </c>
      <c r="H33" s="59">
        <f>Z29</f>
        <v>13</v>
      </c>
      <c r="I33" s="59">
        <f>AD29</f>
        <v>33</v>
      </c>
      <c r="J33" s="59">
        <f>AH29</f>
        <v>26</v>
      </c>
      <c r="K33" s="59">
        <f>AL29</f>
        <v>31</v>
      </c>
      <c r="L33" s="59">
        <f>AP29</f>
        <v>27</v>
      </c>
      <c r="M33" s="59">
        <f>AT29</f>
        <v>31</v>
      </c>
      <c r="N33" s="59">
        <f>AX29</f>
        <v>25</v>
      </c>
      <c r="O33" s="59">
        <f>BB29</f>
        <v>10</v>
      </c>
      <c r="P33" s="59">
        <f>BF29</f>
        <v>7</v>
      </c>
      <c r="Q33" s="64">
        <f>AVERAGE(C33:P33)</f>
        <v>26.214285714285715</v>
      </c>
    </row>
    <row r="34" spans="2:17" ht="15.75" thickBot="1" x14ac:dyDescent="0.3">
      <c r="B34" s="67" t="s">
        <v>273</v>
      </c>
      <c r="C34" s="58">
        <f>H29</f>
        <v>20</v>
      </c>
      <c r="D34" s="58">
        <f>L29</f>
        <v>21</v>
      </c>
      <c r="E34" s="58">
        <f>P29</f>
        <v>32</v>
      </c>
      <c r="F34" s="58">
        <f>T29</f>
        <v>24</v>
      </c>
      <c r="G34" s="58">
        <f>X29</f>
        <v>7</v>
      </c>
      <c r="H34" s="58">
        <f>AB29</f>
        <v>11</v>
      </c>
      <c r="I34" s="58">
        <f>AF29</f>
        <v>27</v>
      </c>
      <c r="J34" s="58">
        <f>AJ29</f>
        <v>13</v>
      </c>
      <c r="K34" s="58">
        <f>AN29</f>
        <v>25</v>
      </c>
      <c r="L34" s="58">
        <f>AR29</f>
        <v>11</v>
      </c>
      <c r="M34" s="58">
        <f>AV29</f>
        <v>15</v>
      </c>
      <c r="N34" s="58">
        <f>AZ29</f>
        <v>16</v>
      </c>
      <c r="O34" s="58">
        <f>BD29</f>
        <v>7</v>
      </c>
      <c r="P34" s="58">
        <f>BH29</f>
        <v>6</v>
      </c>
      <c r="Q34" s="65">
        <f>AVERAGE(C34:P34)</f>
        <v>16.785714285714285</v>
      </c>
    </row>
  </sheetData>
  <mergeCells count="18">
    <mergeCell ref="AT3:AV3"/>
    <mergeCell ref="AX3:AZ3"/>
    <mergeCell ref="BB3:BD3"/>
    <mergeCell ref="BF3:BH3"/>
    <mergeCell ref="V3:X3"/>
    <mergeCell ref="Z3:AB3"/>
    <mergeCell ref="AD3:AF3"/>
    <mergeCell ref="AH3:AJ3"/>
    <mergeCell ref="AL3:AN3"/>
    <mergeCell ref="AP3:AR3"/>
    <mergeCell ref="R3:T3"/>
    <mergeCell ref="A3:A4"/>
    <mergeCell ref="B3:B4"/>
    <mergeCell ref="F3:H3"/>
    <mergeCell ref="J3:L3"/>
    <mergeCell ref="N3:P3"/>
    <mergeCell ref="C3:C4"/>
    <mergeCell ref="D3:D4"/>
  </mergeCells>
  <conditionalFormatting sqref="C5:C28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{840D303A-0195-4FF2-AC46-3DDF9057F2A4}</x14:id>
        </ext>
      </extLst>
    </cfRule>
  </conditionalFormatting>
  <conditionalFormatting sqref="D5:D2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{E2AA4D08-8608-42E4-A216-CFAEE631B292}</x14:id>
        </ext>
      </extLst>
    </cfRule>
  </conditionalFormatting>
  <conditionalFormatting sqref="C33:P33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{F649B49E-E6F7-4D75-8721-E6DD7429086D}</x14:id>
        </ext>
      </extLst>
    </cfRule>
  </conditionalFormatting>
  <conditionalFormatting sqref="C34:P3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{7A580C83-F2A9-40F3-8024-FE3FF4FCBB53}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0D303A-0195-4FF2-AC46-3DDF9057F2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C5:C28</xm:sqref>
        </x14:conditionalFormatting>
        <x14:conditionalFormatting xmlns:xm="http://schemas.microsoft.com/office/excel/2006/main">
          <x14:cfRule type="dataBar" id="{E2AA4D08-8608-42E4-A216-CFAEE631B29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D5:D28</xm:sqref>
        </x14:conditionalFormatting>
        <x14:conditionalFormatting xmlns:xm="http://schemas.microsoft.com/office/excel/2006/main">
          <x14:cfRule type="dataBar" id="{F649B49E-E6F7-4D75-8721-E6DD7429086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C33:P33</xm:sqref>
        </x14:conditionalFormatting>
        <x14:conditionalFormatting xmlns:xm="http://schemas.microsoft.com/office/excel/2006/main">
          <x14:cfRule type="dataBar" id="{7A580C83-F2A9-40F3-8024-FE3FF4FCBB5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C34:P34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D5DA-747B-4D3E-9067-8DE09B688BFE}">
  <sheetPr>
    <tabColor theme="4"/>
  </sheetPr>
  <dimension ref="A1:BT50"/>
  <sheetViews>
    <sheetView topLeftCell="A24" zoomScale="80" zoomScaleNormal="80" workbookViewId="0">
      <selection activeCell="B47" sqref="B47:U50"/>
    </sheetView>
  </sheetViews>
  <sheetFormatPr defaultRowHeight="15" x14ac:dyDescent="0.25"/>
  <cols>
    <col min="2" max="2" width="30" bestFit="1" customWidth="1"/>
    <col min="3" max="4" width="10.42578125" customWidth="1"/>
    <col min="5" max="40" width="9.140625" customWidth="1"/>
  </cols>
  <sheetData>
    <row r="1" spans="1:72" ht="15.75" x14ac:dyDescent="0.25">
      <c r="A1" s="51" t="s">
        <v>276</v>
      </c>
    </row>
    <row r="2" spans="1:72" ht="16.5" thickBot="1" x14ac:dyDescent="0.3">
      <c r="A2" s="51" t="s">
        <v>271</v>
      </c>
    </row>
    <row r="3" spans="1:72" x14ac:dyDescent="0.25">
      <c r="A3" s="19" t="s">
        <v>0</v>
      </c>
      <c r="B3" s="21" t="s">
        <v>1</v>
      </c>
      <c r="C3" s="34" t="s">
        <v>268</v>
      </c>
      <c r="D3" s="35" t="s">
        <v>269</v>
      </c>
      <c r="E3" s="26" t="s">
        <v>196</v>
      </c>
      <c r="F3" s="27" t="s">
        <v>120</v>
      </c>
      <c r="G3" s="28"/>
      <c r="H3" s="29"/>
      <c r="I3" s="26" t="s">
        <v>197</v>
      </c>
      <c r="J3" s="27" t="s">
        <v>120</v>
      </c>
      <c r="K3" s="28"/>
      <c r="L3" s="29"/>
      <c r="M3" s="26" t="s">
        <v>198</v>
      </c>
      <c r="N3" s="27" t="s">
        <v>120</v>
      </c>
      <c r="O3" s="28"/>
      <c r="P3" s="29"/>
      <c r="Q3" s="26" t="s">
        <v>199</v>
      </c>
      <c r="R3" s="27" t="s">
        <v>120</v>
      </c>
      <c r="S3" s="28"/>
      <c r="T3" s="29"/>
      <c r="U3" s="26" t="s">
        <v>200</v>
      </c>
      <c r="V3" s="27" t="s">
        <v>120</v>
      </c>
      <c r="W3" s="28"/>
      <c r="X3" s="29"/>
      <c r="Y3" s="26" t="s">
        <v>201</v>
      </c>
      <c r="Z3" s="27" t="s">
        <v>120</v>
      </c>
      <c r="AA3" s="28"/>
      <c r="AB3" s="29"/>
      <c r="AC3" s="26" t="s">
        <v>202</v>
      </c>
      <c r="AD3" s="27" t="s">
        <v>120</v>
      </c>
      <c r="AE3" s="28"/>
      <c r="AF3" s="29"/>
      <c r="AG3" s="26" t="s">
        <v>203</v>
      </c>
      <c r="AH3" s="27" t="s">
        <v>120</v>
      </c>
      <c r="AI3" s="28"/>
      <c r="AJ3" s="29"/>
      <c r="AK3" s="26" t="s">
        <v>204</v>
      </c>
      <c r="AL3" s="27" t="s">
        <v>120</v>
      </c>
      <c r="AM3" s="28"/>
      <c r="AN3" s="29"/>
      <c r="AO3" s="26" t="s">
        <v>205</v>
      </c>
      <c r="AP3" s="27" t="s">
        <v>120</v>
      </c>
      <c r="AQ3" s="28"/>
      <c r="AR3" s="29"/>
      <c r="AS3" s="26" t="s">
        <v>206</v>
      </c>
      <c r="AT3" s="27" t="s">
        <v>120</v>
      </c>
      <c r="AU3" s="28"/>
      <c r="AV3" s="29"/>
      <c r="AW3" s="26" t="s">
        <v>207</v>
      </c>
      <c r="AX3" s="27" t="s">
        <v>120</v>
      </c>
      <c r="AY3" s="28"/>
      <c r="AZ3" s="29"/>
      <c r="BA3" s="26" t="s">
        <v>208</v>
      </c>
      <c r="BB3" s="27" t="s">
        <v>120</v>
      </c>
      <c r="BC3" s="28"/>
      <c r="BD3" s="29"/>
      <c r="BE3" s="26" t="s">
        <v>209</v>
      </c>
      <c r="BF3" s="27" t="s">
        <v>120</v>
      </c>
      <c r="BG3" s="28"/>
      <c r="BH3" s="29"/>
      <c r="BI3" s="26">
        <v>215</v>
      </c>
      <c r="BJ3" s="27" t="s">
        <v>120</v>
      </c>
      <c r="BK3" s="28"/>
      <c r="BL3" s="29"/>
      <c r="BM3" s="26" t="s">
        <v>210</v>
      </c>
      <c r="BN3" s="27" t="s">
        <v>120</v>
      </c>
      <c r="BO3" s="28"/>
      <c r="BP3" s="29"/>
      <c r="BQ3" s="26" t="s">
        <v>211</v>
      </c>
      <c r="BR3" s="27" t="s">
        <v>120</v>
      </c>
      <c r="BS3" s="28"/>
      <c r="BT3" s="29"/>
    </row>
    <row r="4" spans="1:72" ht="15.75" thickBot="1" x14ac:dyDescent="0.3">
      <c r="A4" s="20"/>
      <c r="B4" s="22"/>
      <c r="C4" s="36"/>
      <c r="D4" s="37"/>
      <c r="E4" s="30">
        <v>1</v>
      </c>
      <c r="F4" s="31" t="s">
        <v>121</v>
      </c>
      <c r="G4" s="31" t="s">
        <v>122</v>
      </c>
      <c r="H4" s="32" t="s">
        <v>123</v>
      </c>
      <c r="I4" s="30">
        <v>2</v>
      </c>
      <c r="J4" s="31" t="s">
        <v>121</v>
      </c>
      <c r="K4" s="31" t="s">
        <v>122</v>
      </c>
      <c r="L4" s="32" t="s">
        <v>123</v>
      </c>
      <c r="M4" s="30">
        <v>2</v>
      </c>
      <c r="N4" s="31" t="s">
        <v>121</v>
      </c>
      <c r="O4" s="31" t="s">
        <v>122</v>
      </c>
      <c r="P4" s="32" t="s">
        <v>123</v>
      </c>
      <c r="Q4" s="30">
        <v>2</v>
      </c>
      <c r="R4" s="31" t="s">
        <v>121</v>
      </c>
      <c r="S4" s="31" t="s">
        <v>122</v>
      </c>
      <c r="T4" s="32" t="s">
        <v>123</v>
      </c>
      <c r="U4" s="30">
        <v>2</v>
      </c>
      <c r="V4" s="31" t="s">
        <v>121</v>
      </c>
      <c r="W4" s="31" t="s">
        <v>122</v>
      </c>
      <c r="X4" s="32" t="s">
        <v>123</v>
      </c>
      <c r="Y4" s="30">
        <v>2</v>
      </c>
      <c r="Z4" s="31" t="s">
        <v>121</v>
      </c>
      <c r="AA4" s="31" t="s">
        <v>122</v>
      </c>
      <c r="AB4" s="32" t="s">
        <v>123</v>
      </c>
      <c r="AC4" s="30">
        <v>1</v>
      </c>
      <c r="AD4" s="31" t="s">
        <v>121</v>
      </c>
      <c r="AE4" s="31" t="s">
        <v>122</v>
      </c>
      <c r="AF4" s="32" t="s">
        <v>123</v>
      </c>
      <c r="AG4" s="30">
        <v>1</v>
      </c>
      <c r="AH4" s="31" t="s">
        <v>121</v>
      </c>
      <c r="AI4" s="31" t="s">
        <v>122</v>
      </c>
      <c r="AJ4" s="32" t="s">
        <v>123</v>
      </c>
      <c r="AK4" s="30">
        <v>2</v>
      </c>
      <c r="AL4" s="31" t="s">
        <v>121</v>
      </c>
      <c r="AM4" s="31" t="s">
        <v>122</v>
      </c>
      <c r="AN4" s="32" t="s">
        <v>123</v>
      </c>
      <c r="AO4" s="30">
        <v>2</v>
      </c>
      <c r="AP4" s="31" t="s">
        <v>121</v>
      </c>
      <c r="AQ4" s="31" t="s">
        <v>122</v>
      </c>
      <c r="AR4" s="32" t="s">
        <v>123</v>
      </c>
      <c r="AS4" s="30">
        <v>2</v>
      </c>
      <c r="AT4" s="31" t="s">
        <v>121</v>
      </c>
      <c r="AU4" s="31" t="s">
        <v>122</v>
      </c>
      <c r="AV4" s="32" t="s">
        <v>123</v>
      </c>
      <c r="AW4" s="30">
        <v>2</v>
      </c>
      <c r="AX4" s="31" t="s">
        <v>121</v>
      </c>
      <c r="AY4" s="31" t="s">
        <v>122</v>
      </c>
      <c r="AZ4" s="32" t="s">
        <v>123</v>
      </c>
      <c r="BA4" s="30">
        <v>2</v>
      </c>
      <c r="BB4" s="31" t="s">
        <v>121</v>
      </c>
      <c r="BC4" s="31" t="s">
        <v>122</v>
      </c>
      <c r="BD4" s="32" t="s">
        <v>123</v>
      </c>
      <c r="BE4" s="30">
        <v>2</v>
      </c>
      <c r="BF4" s="31" t="s">
        <v>121</v>
      </c>
      <c r="BG4" s="31" t="s">
        <v>122</v>
      </c>
      <c r="BH4" s="32" t="s">
        <v>123</v>
      </c>
      <c r="BI4" s="30">
        <v>1</v>
      </c>
      <c r="BJ4" s="31" t="s">
        <v>121</v>
      </c>
      <c r="BK4" s="31" t="s">
        <v>122</v>
      </c>
      <c r="BL4" s="32" t="s">
        <v>123</v>
      </c>
      <c r="BM4" s="30">
        <v>1</v>
      </c>
      <c r="BN4" s="31" t="s">
        <v>121</v>
      </c>
      <c r="BO4" s="31" t="s">
        <v>122</v>
      </c>
      <c r="BP4" s="32" t="s">
        <v>123</v>
      </c>
      <c r="BQ4" s="30">
        <v>1</v>
      </c>
      <c r="BR4" s="31" t="s">
        <v>121</v>
      </c>
      <c r="BS4" s="31" t="s">
        <v>122</v>
      </c>
      <c r="BT4" s="32" t="s">
        <v>123</v>
      </c>
    </row>
    <row r="5" spans="1:72" x14ac:dyDescent="0.25">
      <c r="A5" s="1">
        <v>1</v>
      </c>
      <c r="B5" s="2" t="s">
        <v>2</v>
      </c>
      <c r="C5" s="41">
        <f>F5+J5+N5+R5+V5+Z5+AD5+AH5+AL5+AP5+AT5+AX5+BB5+BF5</f>
        <v>40</v>
      </c>
      <c r="D5" s="42">
        <f>G5+K5+O5+S5+W5+AA5+AE5+AI5+AM5+AQ5+AU5+AY5+BC5+BG5</f>
        <v>0</v>
      </c>
      <c r="E5" s="9" t="s">
        <v>142</v>
      </c>
      <c r="F5" s="14"/>
      <c r="G5" s="14"/>
      <c r="H5" s="23"/>
      <c r="I5" s="9" t="s">
        <v>142</v>
      </c>
      <c r="J5" s="14"/>
      <c r="K5" s="14"/>
      <c r="L5" s="23"/>
      <c r="M5" s="9" t="s">
        <v>92</v>
      </c>
      <c r="N5" s="14">
        <v>5</v>
      </c>
      <c r="O5" s="14"/>
      <c r="P5" s="23">
        <f>N5-O5</f>
        <v>5</v>
      </c>
      <c r="Q5" s="9" t="s">
        <v>77</v>
      </c>
      <c r="R5" s="14">
        <v>6</v>
      </c>
      <c r="S5" s="14"/>
      <c r="T5" s="23">
        <f>R5-S5</f>
        <v>6</v>
      </c>
      <c r="U5" s="9" t="s">
        <v>212</v>
      </c>
      <c r="V5" s="14"/>
      <c r="W5" s="14"/>
      <c r="X5" s="23">
        <f>V5-W5</f>
        <v>0</v>
      </c>
      <c r="Y5" s="9" t="s">
        <v>213</v>
      </c>
      <c r="Z5" s="14">
        <v>2</v>
      </c>
      <c r="AA5" s="14"/>
      <c r="AB5" s="23">
        <f>Z5-AA5</f>
        <v>2</v>
      </c>
      <c r="AC5" s="9" t="s">
        <v>144</v>
      </c>
      <c r="AD5" s="14"/>
      <c r="AE5" s="14"/>
      <c r="AF5" s="23">
        <f>AD5-AE5</f>
        <v>0</v>
      </c>
      <c r="AG5" s="9">
        <v>0.45833333333333331</v>
      </c>
      <c r="AH5" s="14">
        <v>1</v>
      </c>
      <c r="AI5" s="14"/>
      <c r="AJ5" s="23">
        <f>AH5-AI5</f>
        <v>1</v>
      </c>
      <c r="AK5" s="9" t="s">
        <v>142</v>
      </c>
      <c r="AL5" s="14"/>
      <c r="AM5" s="14"/>
      <c r="AN5" s="23"/>
      <c r="AO5" s="9">
        <v>0.55347222222222225</v>
      </c>
      <c r="AP5" s="14">
        <v>3</v>
      </c>
      <c r="AQ5" s="14"/>
      <c r="AR5" s="23">
        <f>AP5-AQ5</f>
        <v>3</v>
      </c>
      <c r="AS5" s="9">
        <v>0.61111111111111105</v>
      </c>
      <c r="AT5" s="14">
        <v>5</v>
      </c>
      <c r="AU5" s="14"/>
      <c r="AV5" s="23">
        <f>AT5-AU5</f>
        <v>5</v>
      </c>
      <c r="AW5" s="9">
        <v>0.64374999999999993</v>
      </c>
      <c r="AX5" s="14">
        <v>6</v>
      </c>
      <c r="AY5" s="14"/>
      <c r="AZ5" s="23">
        <f>AX5-AY5</f>
        <v>6</v>
      </c>
      <c r="BA5" s="9">
        <v>0.67708333333333337</v>
      </c>
      <c r="BB5" s="14">
        <v>8</v>
      </c>
      <c r="BC5" s="14"/>
      <c r="BD5" s="23">
        <f>BB5-BC5</f>
        <v>8</v>
      </c>
      <c r="BE5" s="9">
        <v>0.70624999999999993</v>
      </c>
      <c r="BF5" s="14">
        <v>4</v>
      </c>
      <c r="BG5" s="14"/>
      <c r="BH5" s="23">
        <f>BF5-BG5</f>
        <v>4</v>
      </c>
      <c r="BI5" s="9">
        <v>0.72569444444444453</v>
      </c>
      <c r="BJ5" s="14">
        <v>8</v>
      </c>
      <c r="BK5" s="14"/>
      <c r="BL5" s="23">
        <f>BJ5-BK5</f>
        <v>8</v>
      </c>
      <c r="BM5" s="9">
        <v>0.77430555555555547</v>
      </c>
      <c r="BN5" s="14">
        <v>1</v>
      </c>
      <c r="BO5" s="14"/>
      <c r="BP5" s="23">
        <f>BN5-BO5</f>
        <v>1</v>
      </c>
      <c r="BQ5" s="9">
        <v>0.82708333333333339</v>
      </c>
      <c r="BR5" s="14">
        <v>2</v>
      </c>
      <c r="BS5" s="14"/>
      <c r="BT5" s="23">
        <f>BR5-BS5</f>
        <v>2</v>
      </c>
    </row>
    <row r="6" spans="1:72" x14ac:dyDescent="0.25">
      <c r="A6" s="3">
        <v>2</v>
      </c>
      <c r="B6" s="5" t="s">
        <v>175</v>
      </c>
      <c r="C6" s="43">
        <f t="shared" ref="C6:D28" si="0">F6+J6+N6+R6+V6+Z6+AD6+AH6+AL6+AP6+AT6+AX6+BB6+BF6</f>
        <v>10</v>
      </c>
      <c r="D6" s="44">
        <f t="shared" si="0"/>
        <v>0</v>
      </c>
      <c r="E6" s="10" t="s">
        <v>142</v>
      </c>
      <c r="F6" s="15"/>
      <c r="G6" s="15"/>
      <c r="H6" s="24"/>
      <c r="I6" s="10" t="s">
        <v>142</v>
      </c>
      <c r="J6" s="15"/>
      <c r="K6" s="15"/>
      <c r="L6" s="24"/>
      <c r="M6" s="10" t="s">
        <v>214</v>
      </c>
      <c r="N6" s="15">
        <v>2</v>
      </c>
      <c r="O6" s="15"/>
      <c r="P6" s="24">
        <f>N6+P5-O6</f>
        <v>7</v>
      </c>
      <c r="Q6" s="10" t="s">
        <v>215</v>
      </c>
      <c r="R6" s="15">
        <v>5</v>
      </c>
      <c r="S6" s="15"/>
      <c r="T6" s="24">
        <f>T5+R6-S6</f>
        <v>11</v>
      </c>
      <c r="U6" s="10" t="s">
        <v>216</v>
      </c>
      <c r="V6" s="15">
        <v>2</v>
      </c>
      <c r="W6" s="15"/>
      <c r="X6" s="24">
        <f>X5+V6-W6</f>
        <v>2</v>
      </c>
      <c r="Y6" s="10" t="s">
        <v>217</v>
      </c>
      <c r="Z6" s="15"/>
      <c r="AA6" s="15"/>
      <c r="AB6" s="24">
        <f>AB5+Z6-AA6</f>
        <v>2</v>
      </c>
      <c r="AC6" s="10" t="s">
        <v>218</v>
      </c>
      <c r="AD6" s="15">
        <v>1</v>
      </c>
      <c r="AE6" s="15"/>
      <c r="AF6" s="24">
        <f>AF5+AD6-AE6</f>
        <v>1</v>
      </c>
      <c r="AG6" s="10">
        <v>0.45902777777777781</v>
      </c>
      <c r="AH6" s="15"/>
      <c r="AI6" s="15"/>
      <c r="AJ6" s="24">
        <f>AJ5+AH6-AI6</f>
        <v>1</v>
      </c>
      <c r="AK6" s="10" t="s">
        <v>142</v>
      </c>
      <c r="AL6" s="15"/>
      <c r="AM6" s="15"/>
      <c r="AN6" s="24"/>
      <c r="AO6" s="10" t="s">
        <v>58</v>
      </c>
      <c r="AP6" s="15"/>
      <c r="AQ6" s="15"/>
      <c r="AR6" s="24">
        <f>AP6+AR5-AQ6</f>
        <v>3</v>
      </c>
      <c r="AS6" s="10" t="s">
        <v>58</v>
      </c>
      <c r="AT6" s="15"/>
      <c r="AU6" s="15"/>
      <c r="AV6" s="24">
        <f>AV5+AT6-AU6</f>
        <v>5</v>
      </c>
      <c r="AW6" s="10" t="s">
        <v>58</v>
      </c>
      <c r="AX6" s="15"/>
      <c r="AY6" s="15"/>
      <c r="AZ6" s="24">
        <f>AZ5+AX6-AY6</f>
        <v>6</v>
      </c>
      <c r="BA6" s="10" t="s">
        <v>58</v>
      </c>
      <c r="BB6" s="15"/>
      <c r="BC6" s="15"/>
      <c r="BD6" s="24">
        <f>BD5+BB6-BC6</f>
        <v>8</v>
      </c>
      <c r="BE6" s="10">
        <v>0.70694444444444438</v>
      </c>
      <c r="BF6" s="15"/>
      <c r="BG6" s="15"/>
      <c r="BH6" s="24">
        <f>BH5+BF6-BG6</f>
        <v>4</v>
      </c>
      <c r="BI6" s="10" t="s">
        <v>58</v>
      </c>
      <c r="BJ6" s="15"/>
      <c r="BK6" s="15"/>
      <c r="BL6" s="24">
        <f>BL5+BJ6-BK6</f>
        <v>8</v>
      </c>
      <c r="BM6" s="10">
        <v>0.77500000000000002</v>
      </c>
      <c r="BN6" s="15">
        <v>2</v>
      </c>
      <c r="BO6" s="15"/>
      <c r="BP6" s="24">
        <f>BP5+BN6-BO6</f>
        <v>3</v>
      </c>
      <c r="BQ6" s="10">
        <v>0.82777777777777783</v>
      </c>
      <c r="BR6" s="15"/>
      <c r="BS6" s="15"/>
      <c r="BT6" s="24">
        <f>BT5+BR6-BS6</f>
        <v>2</v>
      </c>
    </row>
    <row r="7" spans="1:72" x14ac:dyDescent="0.25">
      <c r="A7" s="3">
        <v>3</v>
      </c>
      <c r="B7" s="5" t="s">
        <v>176</v>
      </c>
      <c r="C7" s="43">
        <f t="shared" si="0"/>
        <v>2</v>
      </c>
      <c r="D7" s="44">
        <f t="shared" si="0"/>
        <v>6</v>
      </c>
      <c r="E7" s="10" t="s">
        <v>142</v>
      </c>
      <c r="F7" s="15"/>
      <c r="G7" s="15"/>
      <c r="H7" s="24"/>
      <c r="I7" s="10" t="s">
        <v>142</v>
      </c>
      <c r="J7" s="15"/>
      <c r="K7" s="15"/>
      <c r="L7" s="24"/>
      <c r="M7" s="10" t="s">
        <v>58</v>
      </c>
      <c r="N7" s="15"/>
      <c r="O7" s="15"/>
      <c r="P7" s="24">
        <f t="shared" ref="P7:P43" si="1">N7+P6-O7</f>
        <v>7</v>
      </c>
      <c r="Q7" s="10" t="s">
        <v>58</v>
      </c>
      <c r="R7" s="15"/>
      <c r="S7" s="15"/>
      <c r="T7" s="24">
        <f t="shared" ref="T7:T43" si="2">T6+R7-S7</f>
        <v>11</v>
      </c>
      <c r="U7" s="10" t="s">
        <v>58</v>
      </c>
      <c r="V7" s="15"/>
      <c r="W7" s="15"/>
      <c r="X7" s="24">
        <f t="shared" ref="X7:X43" si="3">X6+V7-W7</f>
        <v>2</v>
      </c>
      <c r="Y7" s="10" t="s">
        <v>119</v>
      </c>
      <c r="Z7" s="15"/>
      <c r="AA7" s="15">
        <v>2</v>
      </c>
      <c r="AB7" s="24">
        <f t="shared" ref="AB7:AB9" si="4">AB6+Z7-AA7</f>
        <v>0</v>
      </c>
      <c r="AC7" s="10" t="s">
        <v>58</v>
      </c>
      <c r="AD7" s="15"/>
      <c r="AE7" s="15"/>
      <c r="AF7" s="24">
        <f t="shared" ref="AF7:AF43" si="5">AF6+AD7-AE7</f>
        <v>1</v>
      </c>
      <c r="AG7" s="10">
        <v>0.4597222222222222</v>
      </c>
      <c r="AH7" s="15">
        <v>2</v>
      </c>
      <c r="AI7" s="15">
        <v>1</v>
      </c>
      <c r="AJ7" s="24">
        <f t="shared" ref="AJ7:AJ43" si="6">AJ6+AH7-AI7</f>
        <v>2</v>
      </c>
      <c r="AK7" s="10" t="s">
        <v>142</v>
      </c>
      <c r="AL7" s="15"/>
      <c r="AM7" s="15"/>
      <c r="AN7" s="24"/>
      <c r="AO7" s="10" t="s">
        <v>58</v>
      </c>
      <c r="AP7" s="15"/>
      <c r="AQ7" s="15"/>
      <c r="AR7" s="24">
        <f t="shared" ref="AR7:AR43" si="7">AP7+AR6-AQ7</f>
        <v>3</v>
      </c>
      <c r="AS7" s="10" t="s">
        <v>58</v>
      </c>
      <c r="AT7" s="15"/>
      <c r="AU7" s="15"/>
      <c r="AV7" s="24">
        <f t="shared" ref="AV7:AV43" si="8">AV6+AT7-AU7</f>
        <v>5</v>
      </c>
      <c r="AW7" s="10" t="s">
        <v>58</v>
      </c>
      <c r="AX7" s="15"/>
      <c r="AY7" s="15"/>
      <c r="AZ7" s="24">
        <f t="shared" ref="AZ7:AZ43" si="9">AZ6+AX7-AY7</f>
        <v>6</v>
      </c>
      <c r="BA7" s="10" t="s">
        <v>58</v>
      </c>
      <c r="BB7" s="15"/>
      <c r="BC7" s="15"/>
      <c r="BD7" s="24">
        <f t="shared" ref="BD7:BD42" si="10">BD6+BB7-BC7</f>
        <v>8</v>
      </c>
      <c r="BE7" s="10">
        <v>0.70763888888888893</v>
      </c>
      <c r="BF7" s="15"/>
      <c r="BG7" s="15">
        <v>3</v>
      </c>
      <c r="BH7" s="24">
        <f t="shared" ref="BH7:BH9" si="11">BH6+BF7-BG7</f>
        <v>1</v>
      </c>
      <c r="BI7" s="10" t="s">
        <v>58</v>
      </c>
      <c r="BJ7" s="15"/>
      <c r="BK7" s="15"/>
      <c r="BL7" s="24">
        <f t="shared" ref="BL7:BL43" si="12">BL6+BJ7-BK7</f>
        <v>8</v>
      </c>
      <c r="BM7" s="10" t="s">
        <v>58</v>
      </c>
      <c r="BN7" s="15"/>
      <c r="BO7" s="15"/>
      <c r="BP7" s="24">
        <f t="shared" ref="BP7:BP43" si="13">BP6+BN7-BO7</f>
        <v>3</v>
      </c>
      <c r="BQ7" s="10">
        <v>0.82847222222222217</v>
      </c>
      <c r="BR7" s="15"/>
      <c r="BS7" s="15">
        <v>1</v>
      </c>
      <c r="BT7" s="24">
        <f t="shared" ref="BT7:BT9" si="14">BT6+BR7-BS7</f>
        <v>1</v>
      </c>
    </row>
    <row r="8" spans="1:72" x14ac:dyDescent="0.25">
      <c r="A8" s="3">
        <v>4</v>
      </c>
      <c r="B8" s="5" t="s">
        <v>177</v>
      </c>
      <c r="C8" s="43">
        <f t="shared" si="0"/>
        <v>0</v>
      </c>
      <c r="D8" s="44">
        <f t="shared" si="0"/>
        <v>1</v>
      </c>
      <c r="E8" s="10" t="s">
        <v>142</v>
      </c>
      <c r="F8" s="15"/>
      <c r="G8" s="15"/>
      <c r="H8" s="24"/>
      <c r="I8" s="10" t="s">
        <v>142</v>
      </c>
      <c r="J8" s="15"/>
      <c r="K8" s="15"/>
      <c r="L8" s="24"/>
      <c r="M8" s="10" t="s">
        <v>58</v>
      </c>
      <c r="N8" s="15"/>
      <c r="O8" s="15"/>
      <c r="P8" s="24">
        <f t="shared" si="1"/>
        <v>7</v>
      </c>
      <c r="Q8" s="10" t="s">
        <v>58</v>
      </c>
      <c r="R8" s="15"/>
      <c r="S8" s="15"/>
      <c r="T8" s="24">
        <f t="shared" si="2"/>
        <v>11</v>
      </c>
      <c r="U8" s="10" t="s">
        <v>58</v>
      </c>
      <c r="V8" s="15"/>
      <c r="W8" s="15"/>
      <c r="X8" s="24">
        <f t="shared" si="3"/>
        <v>2</v>
      </c>
      <c r="Y8" s="10" t="s">
        <v>219</v>
      </c>
      <c r="Z8" s="15"/>
      <c r="AA8" s="15"/>
      <c r="AB8" s="24">
        <f t="shared" si="4"/>
        <v>0</v>
      </c>
      <c r="AC8" s="10" t="s">
        <v>58</v>
      </c>
      <c r="AD8" s="15"/>
      <c r="AE8" s="15"/>
      <c r="AF8" s="24">
        <f t="shared" si="5"/>
        <v>1</v>
      </c>
      <c r="AG8" s="10">
        <v>0.46111111111111108</v>
      </c>
      <c r="AH8" s="15"/>
      <c r="AI8" s="15"/>
      <c r="AJ8" s="24">
        <f t="shared" si="6"/>
        <v>2</v>
      </c>
      <c r="AK8" s="10" t="s">
        <v>142</v>
      </c>
      <c r="AL8" s="15"/>
      <c r="AM8" s="15"/>
      <c r="AN8" s="24"/>
      <c r="AO8" s="10" t="s">
        <v>58</v>
      </c>
      <c r="AP8" s="15"/>
      <c r="AQ8" s="15"/>
      <c r="AR8" s="24">
        <f t="shared" si="7"/>
        <v>3</v>
      </c>
      <c r="AS8" s="10" t="s">
        <v>58</v>
      </c>
      <c r="AT8" s="15"/>
      <c r="AU8" s="15"/>
      <c r="AV8" s="24">
        <f t="shared" si="8"/>
        <v>5</v>
      </c>
      <c r="AW8" s="10" t="s">
        <v>58</v>
      </c>
      <c r="AX8" s="15"/>
      <c r="AY8" s="15"/>
      <c r="AZ8" s="24">
        <f t="shared" si="9"/>
        <v>6</v>
      </c>
      <c r="BA8" s="10" t="s">
        <v>58</v>
      </c>
      <c r="BB8" s="15"/>
      <c r="BC8" s="15"/>
      <c r="BD8" s="24">
        <f t="shared" si="10"/>
        <v>8</v>
      </c>
      <c r="BE8" s="10">
        <v>0.7090277777777777</v>
      </c>
      <c r="BF8" s="15"/>
      <c r="BG8" s="15">
        <v>1</v>
      </c>
      <c r="BH8" s="24">
        <f t="shared" si="11"/>
        <v>0</v>
      </c>
      <c r="BI8" s="10" t="s">
        <v>58</v>
      </c>
      <c r="BJ8" s="15"/>
      <c r="BK8" s="15"/>
      <c r="BL8" s="24">
        <f t="shared" si="12"/>
        <v>8</v>
      </c>
      <c r="BM8" s="10" t="s">
        <v>58</v>
      </c>
      <c r="BN8" s="15"/>
      <c r="BO8" s="15"/>
      <c r="BP8" s="24">
        <f t="shared" si="13"/>
        <v>3</v>
      </c>
      <c r="BQ8" s="10">
        <v>0.82986111111111116</v>
      </c>
      <c r="BR8" s="15"/>
      <c r="BS8" s="15">
        <v>1</v>
      </c>
      <c r="BT8" s="24">
        <f t="shared" si="14"/>
        <v>0</v>
      </c>
    </row>
    <row r="9" spans="1:72" x14ac:dyDescent="0.25">
      <c r="A9" s="3">
        <v>5</v>
      </c>
      <c r="B9" s="5" t="s">
        <v>178</v>
      </c>
      <c r="C9" s="43">
        <f t="shared" si="0"/>
        <v>1</v>
      </c>
      <c r="D9" s="44">
        <f t="shared" si="0"/>
        <v>0</v>
      </c>
      <c r="E9" s="10" t="s">
        <v>220</v>
      </c>
      <c r="F9" s="15">
        <v>1</v>
      </c>
      <c r="G9" s="15"/>
      <c r="H9" s="24">
        <f>F9-G9</f>
        <v>1</v>
      </c>
      <c r="I9" s="10" t="s">
        <v>72</v>
      </c>
      <c r="J9" s="15"/>
      <c r="K9" s="15"/>
      <c r="L9" s="24">
        <f>J9-K9</f>
        <v>0</v>
      </c>
      <c r="M9" s="10" t="s">
        <v>58</v>
      </c>
      <c r="N9" s="15"/>
      <c r="O9" s="15"/>
      <c r="P9" s="24">
        <f t="shared" si="1"/>
        <v>7</v>
      </c>
      <c r="Q9" s="10" t="s">
        <v>58</v>
      </c>
      <c r="R9" s="15"/>
      <c r="S9" s="15"/>
      <c r="T9" s="24">
        <f t="shared" si="2"/>
        <v>11</v>
      </c>
      <c r="U9" s="10" t="s">
        <v>58</v>
      </c>
      <c r="V9" s="15"/>
      <c r="W9" s="15"/>
      <c r="X9" s="24">
        <f t="shared" si="3"/>
        <v>2</v>
      </c>
      <c r="Y9" s="10" t="s">
        <v>221</v>
      </c>
      <c r="Z9" s="15"/>
      <c r="AA9" s="15"/>
      <c r="AB9" s="24">
        <f t="shared" si="4"/>
        <v>0</v>
      </c>
      <c r="AC9" s="10" t="s">
        <v>58</v>
      </c>
      <c r="AD9" s="15"/>
      <c r="AE9" s="15"/>
      <c r="AF9" s="24">
        <f t="shared" si="5"/>
        <v>1</v>
      </c>
      <c r="AG9" s="10">
        <v>0.46180555555555558</v>
      </c>
      <c r="AH9" s="15"/>
      <c r="AI9" s="15"/>
      <c r="AJ9" s="24">
        <f t="shared" si="6"/>
        <v>2</v>
      </c>
      <c r="AK9" s="10">
        <v>0.54861111111111105</v>
      </c>
      <c r="AL9" s="15"/>
      <c r="AM9" s="15"/>
      <c r="AN9" s="24">
        <f>AL9-AM9</f>
        <v>0</v>
      </c>
      <c r="AO9" s="10" t="s">
        <v>58</v>
      </c>
      <c r="AP9" s="15"/>
      <c r="AQ9" s="15"/>
      <c r="AR9" s="24">
        <f t="shared" si="7"/>
        <v>3</v>
      </c>
      <c r="AS9" s="10" t="s">
        <v>58</v>
      </c>
      <c r="AT9" s="15"/>
      <c r="AU9" s="15"/>
      <c r="AV9" s="24">
        <f t="shared" si="8"/>
        <v>5</v>
      </c>
      <c r="AW9" s="10" t="s">
        <v>58</v>
      </c>
      <c r="AX9" s="15"/>
      <c r="AY9" s="15"/>
      <c r="AZ9" s="24">
        <f t="shared" si="9"/>
        <v>6</v>
      </c>
      <c r="BA9" s="10" t="s">
        <v>58</v>
      </c>
      <c r="BB9" s="15"/>
      <c r="BC9" s="15"/>
      <c r="BD9" s="24">
        <f t="shared" si="10"/>
        <v>8</v>
      </c>
      <c r="BE9" s="10">
        <v>0.70972222222222225</v>
      </c>
      <c r="BF9" s="15"/>
      <c r="BG9" s="15"/>
      <c r="BH9" s="24">
        <f t="shared" si="11"/>
        <v>0</v>
      </c>
      <c r="BI9" s="10" t="s">
        <v>58</v>
      </c>
      <c r="BJ9" s="15"/>
      <c r="BK9" s="15"/>
      <c r="BL9" s="24">
        <f t="shared" si="12"/>
        <v>8</v>
      </c>
      <c r="BM9" s="10" t="s">
        <v>58</v>
      </c>
      <c r="BN9" s="15"/>
      <c r="BO9" s="15"/>
      <c r="BP9" s="24">
        <f t="shared" si="13"/>
        <v>3</v>
      </c>
      <c r="BQ9" s="10">
        <v>0.8305555555555556</v>
      </c>
      <c r="BR9" s="15"/>
      <c r="BS9" s="15"/>
      <c r="BT9" s="24">
        <f t="shared" si="14"/>
        <v>0</v>
      </c>
    </row>
    <row r="10" spans="1:72" x14ac:dyDescent="0.25">
      <c r="A10" s="3">
        <v>6</v>
      </c>
      <c r="B10" s="5" t="s">
        <v>177</v>
      </c>
      <c r="C10" s="43">
        <f t="shared" si="0"/>
        <v>2</v>
      </c>
      <c r="D10" s="44">
        <f t="shared" si="0"/>
        <v>0</v>
      </c>
      <c r="E10" s="10" t="s">
        <v>222</v>
      </c>
      <c r="F10" s="15"/>
      <c r="G10" s="15"/>
      <c r="H10" s="24">
        <f>H9+F10-G10</f>
        <v>1</v>
      </c>
      <c r="I10" s="10" t="s">
        <v>76</v>
      </c>
      <c r="J10" s="15">
        <v>2</v>
      </c>
      <c r="K10" s="15"/>
      <c r="L10" s="24">
        <f>L9+J10-K10</f>
        <v>2</v>
      </c>
      <c r="M10" s="10" t="s">
        <v>58</v>
      </c>
      <c r="N10" s="15"/>
      <c r="O10" s="15"/>
      <c r="P10" s="24">
        <f t="shared" si="1"/>
        <v>7</v>
      </c>
      <c r="Q10" s="10" t="s">
        <v>58</v>
      </c>
      <c r="R10" s="15"/>
      <c r="S10" s="15"/>
      <c r="T10" s="24">
        <f t="shared" si="2"/>
        <v>11</v>
      </c>
      <c r="U10" s="10" t="s">
        <v>58</v>
      </c>
      <c r="V10" s="15"/>
      <c r="W10" s="15"/>
      <c r="X10" s="24">
        <f t="shared" si="3"/>
        <v>2</v>
      </c>
      <c r="Y10" s="10"/>
      <c r="Z10" s="15"/>
      <c r="AA10" s="15"/>
      <c r="AB10" s="24"/>
      <c r="AC10" s="10" t="s">
        <v>58</v>
      </c>
      <c r="AD10" s="15"/>
      <c r="AE10" s="15"/>
      <c r="AF10" s="24">
        <f t="shared" si="5"/>
        <v>1</v>
      </c>
      <c r="AG10" s="10">
        <v>0.46319444444444446</v>
      </c>
      <c r="AH10" s="15"/>
      <c r="AI10" s="15"/>
      <c r="AJ10" s="24">
        <f t="shared" si="6"/>
        <v>2</v>
      </c>
      <c r="AK10" s="10">
        <v>0.5493055555555556</v>
      </c>
      <c r="AL10" s="15"/>
      <c r="AM10" s="15"/>
      <c r="AN10" s="24">
        <f>AN9+AL10-AM10</f>
        <v>0</v>
      </c>
      <c r="AO10" s="10" t="s">
        <v>58</v>
      </c>
      <c r="AP10" s="15"/>
      <c r="AQ10" s="15"/>
      <c r="AR10" s="24">
        <f t="shared" si="7"/>
        <v>3</v>
      </c>
      <c r="AS10" s="10" t="s">
        <v>58</v>
      </c>
      <c r="AT10" s="15"/>
      <c r="AU10" s="15"/>
      <c r="AV10" s="24">
        <f t="shared" si="8"/>
        <v>5</v>
      </c>
      <c r="AW10" s="10" t="s">
        <v>58</v>
      </c>
      <c r="AX10" s="15"/>
      <c r="AY10" s="15"/>
      <c r="AZ10" s="24">
        <f t="shared" si="9"/>
        <v>6</v>
      </c>
      <c r="BA10" s="10" t="s">
        <v>58</v>
      </c>
      <c r="BB10" s="15"/>
      <c r="BC10" s="15"/>
      <c r="BD10" s="24">
        <f t="shared" si="10"/>
        <v>8</v>
      </c>
      <c r="BE10" s="10" t="s">
        <v>142</v>
      </c>
      <c r="BF10" s="15"/>
      <c r="BG10" s="15"/>
      <c r="BH10" s="24"/>
      <c r="BI10" s="10" t="s">
        <v>58</v>
      </c>
      <c r="BJ10" s="15"/>
      <c r="BK10" s="15"/>
      <c r="BL10" s="24">
        <f t="shared" si="12"/>
        <v>8</v>
      </c>
      <c r="BM10" s="10" t="s">
        <v>58</v>
      </c>
      <c r="BN10" s="15"/>
      <c r="BO10" s="15"/>
      <c r="BP10" s="24">
        <f t="shared" si="13"/>
        <v>3</v>
      </c>
      <c r="BQ10" s="10" t="s">
        <v>142</v>
      </c>
      <c r="BR10" s="15"/>
      <c r="BS10" s="15"/>
      <c r="BT10" s="24"/>
    </row>
    <row r="11" spans="1:72" x14ac:dyDescent="0.25">
      <c r="A11" s="3">
        <v>7</v>
      </c>
      <c r="B11" s="5" t="s">
        <v>176</v>
      </c>
      <c r="C11" s="43">
        <f t="shared" si="0"/>
        <v>5</v>
      </c>
      <c r="D11" s="44">
        <f t="shared" si="0"/>
        <v>0</v>
      </c>
      <c r="E11" s="10" t="s">
        <v>223</v>
      </c>
      <c r="F11" s="15"/>
      <c r="G11" s="15"/>
      <c r="H11" s="24">
        <f t="shared" ref="H11:H43" si="15">H10+F11-G11</f>
        <v>1</v>
      </c>
      <c r="I11" s="10" t="s">
        <v>80</v>
      </c>
      <c r="J11" s="15">
        <v>2</v>
      </c>
      <c r="K11" s="15"/>
      <c r="L11" s="24">
        <f>L10+J11-K11</f>
        <v>4</v>
      </c>
      <c r="M11" s="10" t="s">
        <v>58</v>
      </c>
      <c r="N11" s="15"/>
      <c r="O11" s="15"/>
      <c r="P11" s="24">
        <f t="shared" si="1"/>
        <v>7</v>
      </c>
      <c r="Q11" s="10" t="s">
        <v>58</v>
      </c>
      <c r="R11" s="15"/>
      <c r="S11" s="15"/>
      <c r="T11" s="24">
        <f t="shared" si="2"/>
        <v>11</v>
      </c>
      <c r="U11" s="10" t="s">
        <v>58</v>
      </c>
      <c r="V11" s="15"/>
      <c r="W11" s="15"/>
      <c r="X11" s="24">
        <f t="shared" si="3"/>
        <v>2</v>
      </c>
      <c r="Y11" s="10" t="s">
        <v>142</v>
      </c>
      <c r="Z11" s="15"/>
      <c r="AA11" s="15"/>
      <c r="AB11" s="24"/>
      <c r="AC11" s="10" t="s">
        <v>58</v>
      </c>
      <c r="AD11" s="15"/>
      <c r="AE11" s="15"/>
      <c r="AF11" s="24">
        <f t="shared" si="5"/>
        <v>1</v>
      </c>
      <c r="AG11" s="10">
        <v>0.46458333333333335</v>
      </c>
      <c r="AH11" s="15">
        <v>1</v>
      </c>
      <c r="AI11" s="15"/>
      <c r="AJ11" s="24">
        <f t="shared" si="6"/>
        <v>3</v>
      </c>
      <c r="AK11" s="10">
        <v>0.55069444444444449</v>
      </c>
      <c r="AL11" s="15">
        <v>2</v>
      </c>
      <c r="AM11" s="15"/>
      <c r="AN11" s="24">
        <f>AN10+AL11-AM11</f>
        <v>2</v>
      </c>
      <c r="AO11" s="10" t="s">
        <v>58</v>
      </c>
      <c r="AP11" s="15"/>
      <c r="AQ11" s="15"/>
      <c r="AR11" s="24">
        <f t="shared" si="7"/>
        <v>3</v>
      </c>
      <c r="AS11" s="10" t="s">
        <v>58</v>
      </c>
      <c r="AT11" s="15"/>
      <c r="AU11" s="15"/>
      <c r="AV11" s="24">
        <f t="shared" si="8"/>
        <v>5</v>
      </c>
      <c r="AW11" s="10" t="s">
        <v>58</v>
      </c>
      <c r="AX11" s="15"/>
      <c r="AY11" s="15"/>
      <c r="AZ11" s="24">
        <f t="shared" si="9"/>
        <v>6</v>
      </c>
      <c r="BA11" s="10" t="s">
        <v>58</v>
      </c>
      <c r="BB11" s="15"/>
      <c r="BC11" s="15"/>
      <c r="BD11" s="24">
        <f t="shared" si="10"/>
        <v>8</v>
      </c>
      <c r="BE11" s="10" t="s">
        <v>142</v>
      </c>
      <c r="BF11" s="15"/>
      <c r="BG11" s="15"/>
      <c r="BH11" s="24"/>
      <c r="BI11" s="10" t="s">
        <v>58</v>
      </c>
      <c r="BJ11" s="15"/>
      <c r="BK11" s="15"/>
      <c r="BL11" s="24">
        <f t="shared" si="12"/>
        <v>8</v>
      </c>
      <c r="BM11" s="10" t="s">
        <v>58</v>
      </c>
      <c r="BN11" s="15"/>
      <c r="BO11" s="15"/>
      <c r="BP11" s="24">
        <f t="shared" si="13"/>
        <v>3</v>
      </c>
      <c r="BQ11" s="10" t="s">
        <v>142</v>
      </c>
      <c r="BR11" s="15"/>
      <c r="BS11" s="15"/>
      <c r="BT11" s="24"/>
    </row>
    <row r="12" spans="1:72" x14ac:dyDescent="0.25">
      <c r="A12" s="3">
        <v>8</v>
      </c>
      <c r="B12" s="5" t="s">
        <v>179</v>
      </c>
      <c r="C12" s="45">
        <f t="shared" si="0"/>
        <v>7</v>
      </c>
      <c r="D12" s="46">
        <f t="shared" si="0"/>
        <v>0</v>
      </c>
      <c r="E12" s="10" t="s">
        <v>58</v>
      </c>
      <c r="F12" s="15"/>
      <c r="G12" s="15"/>
      <c r="H12" s="24"/>
      <c r="I12" s="10" t="s">
        <v>58</v>
      </c>
      <c r="J12" s="15"/>
      <c r="K12" s="15"/>
      <c r="L12" s="24"/>
      <c r="M12" s="10" t="s">
        <v>96</v>
      </c>
      <c r="N12" s="15">
        <v>3</v>
      </c>
      <c r="O12" s="15"/>
      <c r="P12" s="24">
        <f t="shared" si="1"/>
        <v>10</v>
      </c>
      <c r="Q12" s="10" t="s">
        <v>81</v>
      </c>
      <c r="R12" s="15">
        <v>2</v>
      </c>
      <c r="S12" s="15"/>
      <c r="T12" s="24">
        <f t="shared" si="2"/>
        <v>13</v>
      </c>
      <c r="U12" s="10" t="s">
        <v>224</v>
      </c>
      <c r="V12" s="15">
        <v>2</v>
      </c>
      <c r="W12" s="15"/>
      <c r="X12" s="24">
        <f t="shared" si="3"/>
        <v>4</v>
      </c>
      <c r="Y12" s="10" t="s">
        <v>142</v>
      </c>
      <c r="Z12" s="15"/>
      <c r="AA12" s="15"/>
      <c r="AB12" s="24"/>
      <c r="AC12" s="10" t="s">
        <v>146</v>
      </c>
      <c r="AD12" s="15"/>
      <c r="AE12" s="15"/>
      <c r="AF12" s="24">
        <f t="shared" si="5"/>
        <v>1</v>
      </c>
      <c r="AG12" s="10" t="s">
        <v>58</v>
      </c>
      <c r="AH12" s="15"/>
      <c r="AI12" s="15"/>
      <c r="AJ12" s="24">
        <f t="shared" si="6"/>
        <v>3</v>
      </c>
      <c r="AK12" s="10" t="s">
        <v>58</v>
      </c>
      <c r="AL12" s="15"/>
      <c r="AM12" s="15"/>
      <c r="AN12" s="24"/>
      <c r="AO12" s="10" t="s">
        <v>58</v>
      </c>
      <c r="AP12" s="15"/>
      <c r="AQ12" s="15"/>
      <c r="AR12" s="24">
        <f t="shared" si="7"/>
        <v>3</v>
      </c>
      <c r="AS12" s="10" t="s">
        <v>58</v>
      </c>
      <c r="AT12" s="15"/>
      <c r="AU12" s="15"/>
      <c r="AV12" s="24">
        <f t="shared" si="8"/>
        <v>5</v>
      </c>
      <c r="AW12" s="10" t="s">
        <v>58</v>
      </c>
      <c r="AX12" s="15"/>
      <c r="AY12" s="15"/>
      <c r="AZ12" s="24">
        <f t="shared" si="9"/>
        <v>6</v>
      </c>
      <c r="BA12" s="10" t="s">
        <v>58</v>
      </c>
      <c r="BB12" s="15"/>
      <c r="BC12" s="15"/>
      <c r="BD12" s="24">
        <f t="shared" si="10"/>
        <v>8</v>
      </c>
      <c r="BE12" s="10" t="s">
        <v>142</v>
      </c>
      <c r="BF12" s="15"/>
      <c r="BG12" s="15"/>
      <c r="BH12" s="24"/>
      <c r="BI12" s="10" t="s">
        <v>58</v>
      </c>
      <c r="BJ12" s="15"/>
      <c r="BK12" s="15"/>
      <c r="BL12" s="24">
        <f t="shared" si="12"/>
        <v>8</v>
      </c>
      <c r="BM12" s="10">
        <v>0.77569444444444446</v>
      </c>
      <c r="BN12" s="15"/>
      <c r="BO12" s="15"/>
      <c r="BP12" s="24">
        <f t="shared" si="13"/>
        <v>3</v>
      </c>
      <c r="BQ12" s="10" t="s">
        <v>142</v>
      </c>
      <c r="BR12" s="15"/>
      <c r="BS12" s="15"/>
      <c r="BT12" s="24"/>
    </row>
    <row r="13" spans="1:72" x14ac:dyDescent="0.25">
      <c r="A13" s="3">
        <v>9</v>
      </c>
      <c r="B13" s="5" t="s">
        <v>180</v>
      </c>
      <c r="C13" s="45">
        <f t="shared" si="0"/>
        <v>10</v>
      </c>
      <c r="D13" s="46">
        <f t="shared" si="0"/>
        <v>0</v>
      </c>
      <c r="E13" s="10" t="s">
        <v>58</v>
      </c>
      <c r="F13" s="15"/>
      <c r="G13" s="15"/>
      <c r="H13" s="24"/>
      <c r="I13" s="10" t="s">
        <v>58</v>
      </c>
      <c r="J13" s="15"/>
      <c r="K13" s="15"/>
      <c r="L13" s="24"/>
      <c r="M13" s="10" t="s">
        <v>100</v>
      </c>
      <c r="N13" s="15">
        <v>2</v>
      </c>
      <c r="O13" s="15"/>
      <c r="P13" s="24">
        <f t="shared" si="1"/>
        <v>12</v>
      </c>
      <c r="Q13" s="10" t="s">
        <v>225</v>
      </c>
      <c r="R13" s="15">
        <v>1</v>
      </c>
      <c r="S13" s="15"/>
      <c r="T13" s="24">
        <f t="shared" si="2"/>
        <v>14</v>
      </c>
      <c r="U13" s="10" t="s">
        <v>226</v>
      </c>
      <c r="V13" s="15">
        <v>5</v>
      </c>
      <c r="W13" s="15"/>
      <c r="X13" s="24">
        <f t="shared" si="3"/>
        <v>9</v>
      </c>
      <c r="Y13" s="10" t="s">
        <v>142</v>
      </c>
      <c r="Z13" s="15"/>
      <c r="AA13" s="15"/>
      <c r="AB13" s="24"/>
      <c r="AC13" s="10" t="s">
        <v>227</v>
      </c>
      <c r="AD13" s="15">
        <v>2</v>
      </c>
      <c r="AE13" s="15"/>
      <c r="AF13" s="24">
        <f t="shared" si="5"/>
        <v>3</v>
      </c>
      <c r="AG13" s="10" t="s">
        <v>58</v>
      </c>
      <c r="AH13" s="15"/>
      <c r="AI13" s="15"/>
      <c r="AJ13" s="24">
        <f t="shared" si="6"/>
        <v>3</v>
      </c>
      <c r="AK13" s="10" t="s">
        <v>58</v>
      </c>
      <c r="AL13" s="15"/>
      <c r="AM13" s="15"/>
      <c r="AN13" s="24"/>
      <c r="AO13" s="10" t="s">
        <v>58</v>
      </c>
      <c r="AP13" s="15"/>
      <c r="AQ13" s="15"/>
      <c r="AR13" s="24">
        <f t="shared" si="7"/>
        <v>3</v>
      </c>
      <c r="AS13" s="10" t="s">
        <v>58</v>
      </c>
      <c r="AT13" s="15"/>
      <c r="AU13" s="15"/>
      <c r="AV13" s="24">
        <f t="shared" si="8"/>
        <v>5</v>
      </c>
      <c r="AW13" s="10" t="s">
        <v>58</v>
      </c>
      <c r="AX13" s="15"/>
      <c r="AY13" s="15"/>
      <c r="AZ13" s="24">
        <f t="shared" si="9"/>
        <v>6</v>
      </c>
      <c r="BA13" s="10" t="s">
        <v>58</v>
      </c>
      <c r="BB13" s="15"/>
      <c r="BC13" s="15"/>
      <c r="BD13" s="24">
        <f t="shared" si="10"/>
        <v>8</v>
      </c>
      <c r="BE13" s="10" t="s">
        <v>142</v>
      </c>
      <c r="BF13" s="15"/>
      <c r="BG13" s="15"/>
      <c r="BH13" s="24"/>
      <c r="BI13" s="10" t="s">
        <v>58</v>
      </c>
      <c r="BJ13" s="15"/>
      <c r="BK13" s="15"/>
      <c r="BL13" s="24">
        <f t="shared" si="12"/>
        <v>8</v>
      </c>
      <c r="BM13" s="10">
        <v>0.77638888888888891</v>
      </c>
      <c r="BN13" s="15"/>
      <c r="BO13" s="15">
        <v>1</v>
      </c>
      <c r="BP13" s="24">
        <f t="shared" si="13"/>
        <v>2</v>
      </c>
      <c r="BQ13" s="10" t="s">
        <v>142</v>
      </c>
      <c r="BR13" s="15"/>
      <c r="BS13" s="15"/>
      <c r="BT13" s="24"/>
    </row>
    <row r="14" spans="1:72" x14ac:dyDescent="0.25">
      <c r="A14" s="3">
        <v>10</v>
      </c>
      <c r="B14" s="5" t="s">
        <v>181</v>
      </c>
      <c r="C14" s="45">
        <f t="shared" si="0"/>
        <v>5</v>
      </c>
      <c r="D14" s="46">
        <f t="shared" si="0"/>
        <v>0</v>
      </c>
      <c r="E14" s="10" t="s">
        <v>58</v>
      </c>
      <c r="F14" s="15"/>
      <c r="G14" s="15"/>
      <c r="H14" s="24"/>
      <c r="I14" s="10" t="s">
        <v>58</v>
      </c>
      <c r="J14" s="15"/>
      <c r="K14" s="15"/>
      <c r="L14" s="24"/>
      <c r="M14" s="10" t="s">
        <v>104</v>
      </c>
      <c r="N14" s="15">
        <v>1</v>
      </c>
      <c r="O14" s="15"/>
      <c r="P14" s="24">
        <f t="shared" si="1"/>
        <v>13</v>
      </c>
      <c r="Q14" s="10" t="s">
        <v>85</v>
      </c>
      <c r="R14" s="15">
        <v>3</v>
      </c>
      <c r="S14" s="15"/>
      <c r="T14" s="24">
        <f t="shared" si="2"/>
        <v>17</v>
      </c>
      <c r="U14" s="10" t="s">
        <v>228</v>
      </c>
      <c r="V14" s="15">
        <v>1</v>
      </c>
      <c r="W14" s="15"/>
      <c r="X14" s="24">
        <f t="shared" si="3"/>
        <v>10</v>
      </c>
      <c r="Y14" s="10" t="s">
        <v>142</v>
      </c>
      <c r="Z14" s="15"/>
      <c r="AA14" s="15"/>
      <c r="AB14" s="24"/>
      <c r="AC14" s="10" t="s">
        <v>148</v>
      </c>
      <c r="AD14" s="15"/>
      <c r="AE14" s="15"/>
      <c r="AF14" s="24">
        <f t="shared" si="5"/>
        <v>3</v>
      </c>
      <c r="AG14" s="10" t="s">
        <v>58</v>
      </c>
      <c r="AH14" s="15"/>
      <c r="AI14" s="15"/>
      <c r="AJ14" s="24">
        <f t="shared" si="6"/>
        <v>3</v>
      </c>
      <c r="AK14" s="10" t="s">
        <v>58</v>
      </c>
      <c r="AL14" s="15"/>
      <c r="AM14" s="15"/>
      <c r="AN14" s="24"/>
      <c r="AO14" s="10" t="s">
        <v>58</v>
      </c>
      <c r="AP14" s="15"/>
      <c r="AQ14" s="15"/>
      <c r="AR14" s="24">
        <f t="shared" si="7"/>
        <v>3</v>
      </c>
      <c r="AS14" s="10" t="s">
        <v>58</v>
      </c>
      <c r="AT14" s="15"/>
      <c r="AU14" s="15"/>
      <c r="AV14" s="24">
        <f t="shared" si="8"/>
        <v>5</v>
      </c>
      <c r="AW14" s="10" t="s">
        <v>58</v>
      </c>
      <c r="AX14" s="15"/>
      <c r="AY14" s="15"/>
      <c r="AZ14" s="24">
        <f t="shared" si="9"/>
        <v>6</v>
      </c>
      <c r="BA14" s="10" t="s">
        <v>58</v>
      </c>
      <c r="BB14" s="15"/>
      <c r="BC14" s="15"/>
      <c r="BD14" s="24">
        <f t="shared" si="10"/>
        <v>8</v>
      </c>
      <c r="BE14" s="10" t="s">
        <v>142</v>
      </c>
      <c r="BF14" s="15"/>
      <c r="BG14" s="15"/>
      <c r="BH14" s="24"/>
      <c r="BI14" s="10" t="s">
        <v>58</v>
      </c>
      <c r="BJ14" s="15"/>
      <c r="BK14" s="15"/>
      <c r="BL14" s="24">
        <f t="shared" si="12"/>
        <v>8</v>
      </c>
      <c r="BM14" s="10">
        <v>0.77708333333333324</v>
      </c>
      <c r="BN14" s="15"/>
      <c r="BO14" s="15"/>
      <c r="BP14" s="24">
        <f t="shared" si="13"/>
        <v>2</v>
      </c>
      <c r="BQ14" s="10" t="s">
        <v>142</v>
      </c>
      <c r="BR14" s="15"/>
      <c r="BS14" s="15"/>
      <c r="BT14" s="24"/>
    </row>
    <row r="15" spans="1:72" x14ac:dyDescent="0.25">
      <c r="A15" s="3">
        <v>11</v>
      </c>
      <c r="B15" s="5" t="s">
        <v>179</v>
      </c>
      <c r="C15" s="45">
        <f t="shared" si="0"/>
        <v>13</v>
      </c>
      <c r="D15" s="46">
        <f t="shared" si="0"/>
        <v>0</v>
      </c>
      <c r="E15" s="10" t="s">
        <v>58</v>
      </c>
      <c r="F15" s="15"/>
      <c r="G15" s="15"/>
      <c r="H15" s="24"/>
      <c r="I15" s="10" t="s">
        <v>58</v>
      </c>
      <c r="J15" s="15"/>
      <c r="K15" s="15"/>
      <c r="L15" s="24"/>
      <c r="M15" s="10" t="s">
        <v>133</v>
      </c>
      <c r="N15" s="15">
        <v>2</v>
      </c>
      <c r="O15" s="15"/>
      <c r="P15" s="24">
        <f t="shared" si="1"/>
        <v>15</v>
      </c>
      <c r="Q15" s="10" t="s">
        <v>229</v>
      </c>
      <c r="R15" s="15">
        <v>1</v>
      </c>
      <c r="S15" s="15"/>
      <c r="T15" s="24">
        <f t="shared" si="2"/>
        <v>18</v>
      </c>
      <c r="U15" s="10" t="s">
        <v>230</v>
      </c>
      <c r="V15" s="15">
        <v>7</v>
      </c>
      <c r="W15" s="15"/>
      <c r="X15" s="24">
        <f t="shared" si="3"/>
        <v>17</v>
      </c>
      <c r="Y15" s="10" t="s">
        <v>142</v>
      </c>
      <c r="Z15" s="15"/>
      <c r="AA15" s="15"/>
      <c r="AB15" s="24"/>
      <c r="AC15" s="10" t="s">
        <v>154</v>
      </c>
      <c r="AD15" s="15">
        <v>3</v>
      </c>
      <c r="AE15" s="15"/>
      <c r="AF15" s="24">
        <f t="shared" si="5"/>
        <v>6</v>
      </c>
      <c r="AG15" s="10" t="s">
        <v>58</v>
      </c>
      <c r="AH15" s="15"/>
      <c r="AI15" s="15"/>
      <c r="AJ15" s="24">
        <f t="shared" si="6"/>
        <v>3</v>
      </c>
      <c r="AK15" s="10" t="s">
        <v>58</v>
      </c>
      <c r="AL15" s="15"/>
      <c r="AM15" s="15"/>
      <c r="AN15" s="24"/>
      <c r="AO15" s="10" t="s">
        <v>58</v>
      </c>
      <c r="AP15" s="15"/>
      <c r="AQ15" s="15"/>
      <c r="AR15" s="24">
        <f t="shared" si="7"/>
        <v>3</v>
      </c>
      <c r="AS15" s="10" t="s">
        <v>58</v>
      </c>
      <c r="AT15" s="15"/>
      <c r="AU15" s="15"/>
      <c r="AV15" s="24">
        <f t="shared" si="8"/>
        <v>5</v>
      </c>
      <c r="AW15" s="10" t="s">
        <v>58</v>
      </c>
      <c r="AX15" s="15"/>
      <c r="AY15" s="15"/>
      <c r="AZ15" s="24">
        <f t="shared" si="9"/>
        <v>6</v>
      </c>
      <c r="BA15" s="10" t="s">
        <v>58</v>
      </c>
      <c r="BB15" s="15"/>
      <c r="BC15" s="15"/>
      <c r="BD15" s="24">
        <f t="shared" si="10"/>
        <v>8</v>
      </c>
      <c r="BE15" s="10" t="s">
        <v>142</v>
      </c>
      <c r="BF15" s="15"/>
      <c r="BG15" s="15"/>
      <c r="BH15" s="24"/>
      <c r="BI15" s="10" t="s">
        <v>58</v>
      </c>
      <c r="BJ15" s="15"/>
      <c r="BK15" s="15"/>
      <c r="BL15" s="24">
        <f t="shared" si="12"/>
        <v>8</v>
      </c>
      <c r="BM15" s="10">
        <v>0.77916666666666667</v>
      </c>
      <c r="BN15" s="15"/>
      <c r="BO15" s="15"/>
      <c r="BP15" s="24">
        <f t="shared" si="13"/>
        <v>2</v>
      </c>
      <c r="BQ15" s="10" t="s">
        <v>142</v>
      </c>
      <c r="BR15" s="15"/>
      <c r="BS15" s="15"/>
      <c r="BT15" s="24"/>
    </row>
    <row r="16" spans="1:72" x14ac:dyDescent="0.25">
      <c r="A16" s="3">
        <v>12</v>
      </c>
      <c r="B16" s="5" t="s">
        <v>182</v>
      </c>
      <c r="C16" s="43">
        <f t="shared" si="0"/>
        <v>11</v>
      </c>
      <c r="D16" s="44">
        <f t="shared" si="0"/>
        <v>1</v>
      </c>
      <c r="E16" s="10" t="s">
        <v>58</v>
      </c>
      <c r="F16" s="15"/>
      <c r="G16" s="15"/>
      <c r="H16" s="24"/>
      <c r="I16" s="10" t="s">
        <v>58</v>
      </c>
      <c r="J16" s="15"/>
      <c r="K16" s="15"/>
      <c r="L16" s="24"/>
      <c r="M16" s="10" t="s">
        <v>231</v>
      </c>
      <c r="N16" s="15">
        <v>1</v>
      </c>
      <c r="O16" s="15"/>
      <c r="P16" s="24">
        <f t="shared" si="1"/>
        <v>16</v>
      </c>
      <c r="Q16" s="10" t="s">
        <v>97</v>
      </c>
      <c r="R16" s="15">
        <v>1</v>
      </c>
      <c r="S16" s="15"/>
      <c r="T16" s="24">
        <f t="shared" si="2"/>
        <v>19</v>
      </c>
      <c r="U16" s="10" t="s">
        <v>232</v>
      </c>
      <c r="V16" s="15">
        <v>9</v>
      </c>
      <c r="W16" s="15"/>
      <c r="X16" s="24">
        <f t="shared" si="3"/>
        <v>26</v>
      </c>
      <c r="Y16" s="10" t="s">
        <v>142</v>
      </c>
      <c r="Z16" s="15"/>
      <c r="AA16" s="15"/>
      <c r="AB16" s="24"/>
      <c r="AC16" s="10" t="s">
        <v>156</v>
      </c>
      <c r="AD16" s="15"/>
      <c r="AE16" s="15">
        <v>1</v>
      </c>
      <c r="AF16" s="24">
        <f t="shared" si="5"/>
        <v>5</v>
      </c>
      <c r="AG16" s="10">
        <v>0.46527777777777773</v>
      </c>
      <c r="AH16" s="15"/>
      <c r="AI16" s="15"/>
      <c r="AJ16" s="24">
        <f t="shared" si="6"/>
        <v>3</v>
      </c>
      <c r="AK16" s="10" t="s">
        <v>58</v>
      </c>
      <c r="AL16" s="15"/>
      <c r="AM16" s="15"/>
      <c r="AN16" s="24"/>
      <c r="AO16" s="10" t="s">
        <v>58</v>
      </c>
      <c r="AP16" s="15"/>
      <c r="AQ16" s="15"/>
      <c r="AR16" s="24">
        <f t="shared" si="7"/>
        <v>3</v>
      </c>
      <c r="AS16" s="10" t="s">
        <v>58</v>
      </c>
      <c r="AT16" s="15"/>
      <c r="AU16" s="15"/>
      <c r="AV16" s="24">
        <f t="shared" si="8"/>
        <v>5</v>
      </c>
      <c r="AW16" s="10" t="s">
        <v>58</v>
      </c>
      <c r="AX16" s="15"/>
      <c r="AY16" s="15"/>
      <c r="AZ16" s="24">
        <f t="shared" si="9"/>
        <v>6</v>
      </c>
      <c r="BA16" s="10" t="s">
        <v>58</v>
      </c>
      <c r="BB16" s="15"/>
      <c r="BC16" s="15"/>
      <c r="BD16" s="24">
        <f t="shared" si="10"/>
        <v>8</v>
      </c>
      <c r="BE16" s="10" t="s">
        <v>142</v>
      </c>
      <c r="BF16" s="15"/>
      <c r="BG16" s="15"/>
      <c r="BH16" s="24"/>
      <c r="BI16" s="10" t="s">
        <v>58</v>
      </c>
      <c r="BJ16" s="15"/>
      <c r="BK16" s="15"/>
      <c r="BL16" s="24">
        <f t="shared" si="12"/>
        <v>8</v>
      </c>
      <c r="BM16" s="10">
        <v>0.77986111111111101</v>
      </c>
      <c r="BN16" s="15">
        <v>1</v>
      </c>
      <c r="BO16" s="15"/>
      <c r="BP16" s="24">
        <f t="shared" si="13"/>
        <v>3</v>
      </c>
      <c r="BQ16" s="10" t="s">
        <v>142</v>
      </c>
      <c r="BR16" s="15"/>
      <c r="BS16" s="15"/>
      <c r="BT16" s="24"/>
    </row>
    <row r="17" spans="1:72" x14ac:dyDescent="0.25">
      <c r="A17" s="3">
        <v>13</v>
      </c>
      <c r="B17" s="4" t="s">
        <v>16</v>
      </c>
      <c r="C17" s="43">
        <f t="shared" si="0"/>
        <v>11</v>
      </c>
      <c r="D17" s="44">
        <f t="shared" si="0"/>
        <v>5</v>
      </c>
      <c r="E17" s="10" t="s">
        <v>58</v>
      </c>
      <c r="F17" s="15"/>
      <c r="G17" s="15"/>
      <c r="H17" s="24"/>
      <c r="I17" s="10" t="s">
        <v>58</v>
      </c>
      <c r="J17" s="15"/>
      <c r="K17" s="15"/>
      <c r="L17" s="24"/>
      <c r="M17" s="10" t="s">
        <v>136</v>
      </c>
      <c r="N17" s="15"/>
      <c r="O17" s="15">
        <v>3</v>
      </c>
      <c r="P17" s="24">
        <f t="shared" si="1"/>
        <v>13</v>
      </c>
      <c r="Q17" s="10" t="s">
        <v>105</v>
      </c>
      <c r="R17" s="15"/>
      <c r="S17" s="15"/>
      <c r="T17" s="24">
        <f t="shared" si="2"/>
        <v>19</v>
      </c>
      <c r="U17" s="10" t="s">
        <v>233</v>
      </c>
      <c r="V17" s="15">
        <v>2</v>
      </c>
      <c r="W17" s="15">
        <v>2</v>
      </c>
      <c r="X17" s="24">
        <f t="shared" si="3"/>
        <v>26</v>
      </c>
      <c r="Y17" s="10" t="s">
        <v>142</v>
      </c>
      <c r="Z17" s="15"/>
      <c r="AA17" s="15"/>
      <c r="AB17" s="24"/>
      <c r="AC17" s="10" t="s">
        <v>234</v>
      </c>
      <c r="AD17" s="15">
        <v>2</v>
      </c>
      <c r="AE17" s="15"/>
      <c r="AF17" s="24">
        <f t="shared" si="5"/>
        <v>7</v>
      </c>
      <c r="AG17" s="10">
        <v>0.46666666666666662</v>
      </c>
      <c r="AH17" s="15"/>
      <c r="AI17" s="15"/>
      <c r="AJ17" s="24">
        <f t="shared" si="6"/>
        <v>3</v>
      </c>
      <c r="AK17" s="10" t="s">
        <v>58</v>
      </c>
      <c r="AL17" s="15"/>
      <c r="AM17" s="15"/>
      <c r="AN17" s="24"/>
      <c r="AO17" s="10">
        <v>0.55486111111111114</v>
      </c>
      <c r="AP17" s="15">
        <v>4</v>
      </c>
      <c r="AQ17" s="15"/>
      <c r="AR17" s="24">
        <f t="shared" si="7"/>
        <v>7</v>
      </c>
      <c r="AS17" s="10" t="s">
        <v>58</v>
      </c>
      <c r="AT17" s="15"/>
      <c r="AU17" s="15"/>
      <c r="AV17" s="24">
        <f t="shared" si="8"/>
        <v>5</v>
      </c>
      <c r="AW17" s="10" t="s">
        <v>58</v>
      </c>
      <c r="AX17" s="15"/>
      <c r="AY17" s="15"/>
      <c r="AZ17" s="24">
        <f t="shared" si="9"/>
        <v>6</v>
      </c>
      <c r="BA17" s="10">
        <v>0.67986111111111114</v>
      </c>
      <c r="BB17" s="15">
        <v>3</v>
      </c>
      <c r="BC17" s="15"/>
      <c r="BD17" s="24">
        <f t="shared" si="10"/>
        <v>11</v>
      </c>
      <c r="BE17" s="10" t="s">
        <v>142</v>
      </c>
      <c r="BF17" s="15"/>
      <c r="BG17" s="15"/>
      <c r="BH17" s="24"/>
      <c r="BI17" s="10">
        <v>0.7284722222222223</v>
      </c>
      <c r="BJ17" s="15">
        <v>2</v>
      </c>
      <c r="BK17" s="15"/>
      <c r="BL17" s="24">
        <f t="shared" si="12"/>
        <v>10</v>
      </c>
      <c r="BM17" s="10">
        <v>0.78125</v>
      </c>
      <c r="BN17" s="15"/>
      <c r="BO17" s="15"/>
      <c r="BP17" s="24">
        <f t="shared" si="13"/>
        <v>3</v>
      </c>
      <c r="BQ17" s="10" t="s">
        <v>142</v>
      </c>
      <c r="BR17" s="15"/>
      <c r="BS17" s="15"/>
      <c r="BT17" s="24"/>
    </row>
    <row r="18" spans="1:72" x14ac:dyDescent="0.25">
      <c r="A18" s="3">
        <v>14</v>
      </c>
      <c r="B18" s="4" t="s">
        <v>17</v>
      </c>
      <c r="C18" s="43">
        <f t="shared" si="0"/>
        <v>8</v>
      </c>
      <c r="D18" s="44">
        <f t="shared" si="0"/>
        <v>0</v>
      </c>
      <c r="E18" s="10" t="s">
        <v>58</v>
      </c>
      <c r="F18" s="15"/>
      <c r="G18" s="15"/>
      <c r="H18" s="24"/>
      <c r="I18" s="10" t="s">
        <v>58</v>
      </c>
      <c r="J18" s="15"/>
      <c r="K18" s="15"/>
      <c r="L18" s="24"/>
      <c r="M18" s="10" t="s">
        <v>58</v>
      </c>
      <c r="N18" s="15"/>
      <c r="O18" s="15"/>
      <c r="P18" s="24">
        <f t="shared" si="1"/>
        <v>13</v>
      </c>
      <c r="Q18" s="10" t="s">
        <v>113</v>
      </c>
      <c r="R18" s="15">
        <v>3</v>
      </c>
      <c r="S18" s="15"/>
      <c r="T18" s="24">
        <f t="shared" si="2"/>
        <v>22</v>
      </c>
      <c r="U18" s="10" t="s">
        <v>33</v>
      </c>
      <c r="V18" s="15">
        <v>1</v>
      </c>
      <c r="W18" s="15"/>
      <c r="X18" s="24">
        <f t="shared" si="3"/>
        <v>27</v>
      </c>
      <c r="Y18" s="10" t="s">
        <v>142</v>
      </c>
      <c r="Z18" s="15"/>
      <c r="AA18" s="15"/>
      <c r="AB18" s="24"/>
      <c r="AC18" s="10" t="s">
        <v>58</v>
      </c>
      <c r="AD18" s="15"/>
      <c r="AE18" s="15"/>
      <c r="AF18" s="24">
        <f t="shared" si="5"/>
        <v>7</v>
      </c>
      <c r="AG18" s="10">
        <v>0.4680555555555555</v>
      </c>
      <c r="AH18" s="15">
        <v>2</v>
      </c>
      <c r="AI18" s="15"/>
      <c r="AJ18" s="24">
        <f t="shared" si="6"/>
        <v>5</v>
      </c>
      <c r="AK18" s="10" t="s">
        <v>58</v>
      </c>
      <c r="AL18" s="15"/>
      <c r="AM18" s="15"/>
      <c r="AN18" s="24"/>
      <c r="AO18" s="10">
        <v>0.55694444444444446</v>
      </c>
      <c r="AP18" s="15"/>
      <c r="AQ18" s="15"/>
      <c r="AR18" s="24">
        <f t="shared" si="7"/>
        <v>7</v>
      </c>
      <c r="AS18" s="10" t="s">
        <v>58</v>
      </c>
      <c r="AT18" s="15"/>
      <c r="AU18" s="15"/>
      <c r="AV18" s="24">
        <f t="shared" si="8"/>
        <v>5</v>
      </c>
      <c r="AW18" s="10" t="s">
        <v>58</v>
      </c>
      <c r="AX18" s="15"/>
      <c r="AY18" s="15"/>
      <c r="AZ18" s="24">
        <f t="shared" si="9"/>
        <v>6</v>
      </c>
      <c r="BA18" s="10">
        <v>0.68125000000000002</v>
      </c>
      <c r="BB18" s="15">
        <v>2</v>
      </c>
      <c r="BC18" s="15"/>
      <c r="BD18" s="24">
        <f t="shared" si="10"/>
        <v>13</v>
      </c>
      <c r="BE18" s="10" t="s">
        <v>142</v>
      </c>
      <c r="BF18" s="15"/>
      <c r="BG18" s="15"/>
      <c r="BH18" s="24"/>
      <c r="BI18" s="10">
        <v>0.72986111111111107</v>
      </c>
      <c r="BJ18" s="15"/>
      <c r="BK18" s="15">
        <v>2</v>
      </c>
      <c r="BL18" s="24">
        <f t="shared" si="12"/>
        <v>8</v>
      </c>
      <c r="BM18" s="10" t="s">
        <v>58</v>
      </c>
      <c r="BN18" s="15"/>
      <c r="BO18" s="15"/>
      <c r="BP18" s="24">
        <f t="shared" si="13"/>
        <v>3</v>
      </c>
      <c r="BQ18" s="10" t="s">
        <v>142</v>
      </c>
      <c r="BR18" s="15"/>
      <c r="BS18" s="15"/>
      <c r="BT18" s="24"/>
    </row>
    <row r="19" spans="1:72" x14ac:dyDescent="0.25">
      <c r="A19" s="3">
        <v>15</v>
      </c>
      <c r="B19" s="5" t="s">
        <v>183</v>
      </c>
      <c r="C19" s="43">
        <f t="shared" si="0"/>
        <v>15</v>
      </c>
      <c r="D19" s="44">
        <f t="shared" si="0"/>
        <v>8</v>
      </c>
      <c r="E19" s="10" t="s">
        <v>58</v>
      </c>
      <c r="F19" s="15"/>
      <c r="G19" s="15"/>
      <c r="H19" s="24"/>
      <c r="I19" s="10" t="s">
        <v>58</v>
      </c>
      <c r="J19" s="15"/>
      <c r="K19" s="15"/>
      <c r="L19" s="24"/>
      <c r="M19" s="10" t="s">
        <v>143</v>
      </c>
      <c r="N19" s="15">
        <v>1</v>
      </c>
      <c r="O19" s="15">
        <v>3</v>
      </c>
      <c r="P19" s="24">
        <f t="shared" si="1"/>
        <v>11</v>
      </c>
      <c r="Q19" s="10" t="s">
        <v>58</v>
      </c>
      <c r="R19" s="15"/>
      <c r="S19" s="15"/>
      <c r="T19" s="24">
        <f t="shared" si="2"/>
        <v>22</v>
      </c>
      <c r="U19" s="10" t="s">
        <v>58</v>
      </c>
      <c r="V19" s="15"/>
      <c r="W19" s="15"/>
      <c r="X19" s="24">
        <f t="shared" si="3"/>
        <v>27</v>
      </c>
      <c r="Y19" s="10" t="s">
        <v>142</v>
      </c>
      <c r="Z19" s="15"/>
      <c r="AA19" s="15"/>
      <c r="AB19" s="24"/>
      <c r="AC19" s="10" t="s">
        <v>162</v>
      </c>
      <c r="AD19" s="15"/>
      <c r="AE19" s="15"/>
      <c r="AF19" s="24">
        <f t="shared" si="5"/>
        <v>7</v>
      </c>
      <c r="AG19" s="10" t="s">
        <v>58</v>
      </c>
      <c r="AH19" s="15"/>
      <c r="AI19" s="15"/>
      <c r="AJ19" s="24">
        <f t="shared" si="6"/>
        <v>5</v>
      </c>
      <c r="AK19" s="10" t="s">
        <v>58</v>
      </c>
      <c r="AL19" s="15"/>
      <c r="AM19" s="15"/>
      <c r="AN19" s="24"/>
      <c r="AO19" s="10" t="s">
        <v>58</v>
      </c>
      <c r="AP19" s="15"/>
      <c r="AQ19" s="15"/>
      <c r="AR19" s="24">
        <f t="shared" si="7"/>
        <v>7</v>
      </c>
      <c r="AS19" s="10">
        <v>0.61527777777777781</v>
      </c>
      <c r="AT19" s="15">
        <v>4</v>
      </c>
      <c r="AU19" s="15">
        <v>3</v>
      </c>
      <c r="AV19" s="24">
        <f t="shared" si="8"/>
        <v>6</v>
      </c>
      <c r="AW19" s="10">
        <v>0.64861111111111114</v>
      </c>
      <c r="AX19" s="15">
        <v>10</v>
      </c>
      <c r="AY19" s="15">
        <v>2</v>
      </c>
      <c r="AZ19" s="24">
        <f t="shared" si="9"/>
        <v>14</v>
      </c>
      <c r="BA19" s="10" t="s">
        <v>58</v>
      </c>
      <c r="BB19" s="15"/>
      <c r="BC19" s="15"/>
      <c r="BD19" s="24">
        <f t="shared" si="10"/>
        <v>13</v>
      </c>
      <c r="BE19" s="10" t="s">
        <v>142</v>
      </c>
      <c r="BF19" s="15"/>
      <c r="BG19" s="15"/>
      <c r="BH19" s="24"/>
      <c r="BI19" s="10" t="s">
        <v>58</v>
      </c>
      <c r="BJ19" s="15"/>
      <c r="BK19" s="15"/>
      <c r="BL19" s="24">
        <f t="shared" si="12"/>
        <v>8</v>
      </c>
      <c r="BM19" s="10">
        <v>0.78402777777777777</v>
      </c>
      <c r="BN19" s="15"/>
      <c r="BO19" s="15"/>
      <c r="BP19" s="24">
        <f t="shared" si="13"/>
        <v>3</v>
      </c>
      <c r="BQ19" s="10" t="s">
        <v>142</v>
      </c>
      <c r="BR19" s="15"/>
      <c r="BS19" s="15"/>
      <c r="BT19" s="24"/>
    </row>
    <row r="20" spans="1:72" x14ac:dyDescent="0.25">
      <c r="A20" s="3">
        <v>16</v>
      </c>
      <c r="B20" s="4" t="s">
        <v>18</v>
      </c>
      <c r="C20" s="43">
        <f t="shared" si="0"/>
        <v>16</v>
      </c>
      <c r="D20" s="44">
        <f t="shared" si="0"/>
        <v>11</v>
      </c>
      <c r="E20" s="10" t="s">
        <v>58</v>
      </c>
      <c r="F20" s="15"/>
      <c r="G20" s="15"/>
      <c r="H20" s="24"/>
      <c r="I20" s="10" t="s">
        <v>58</v>
      </c>
      <c r="J20" s="15"/>
      <c r="K20" s="15"/>
      <c r="L20" s="24"/>
      <c r="M20" s="10" t="s">
        <v>235</v>
      </c>
      <c r="N20" s="15">
        <v>4</v>
      </c>
      <c r="O20" s="15"/>
      <c r="P20" s="24">
        <f t="shared" si="1"/>
        <v>15</v>
      </c>
      <c r="Q20" s="10" t="s">
        <v>236</v>
      </c>
      <c r="R20" s="15">
        <v>5</v>
      </c>
      <c r="S20" s="15"/>
      <c r="T20" s="24">
        <f t="shared" si="2"/>
        <v>27</v>
      </c>
      <c r="U20" s="10" t="s">
        <v>38</v>
      </c>
      <c r="V20" s="15">
        <v>4</v>
      </c>
      <c r="W20" s="15"/>
      <c r="X20" s="24">
        <f t="shared" si="3"/>
        <v>31</v>
      </c>
      <c r="Y20" s="10" t="s">
        <v>142</v>
      </c>
      <c r="Z20" s="15"/>
      <c r="AA20" s="15"/>
      <c r="AB20" s="24"/>
      <c r="AC20" s="10" t="s">
        <v>164</v>
      </c>
      <c r="AD20" s="15">
        <v>2</v>
      </c>
      <c r="AE20" s="15"/>
      <c r="AF20" s="24">
        <f t="shared" si="5"/>
        <v>9</v>
      </c>
      <c r="AG20" s="10">
        <v>0.46875</v>
      </c>
      <c r="AH20" s="15">
        <v>1</v>
      </c>
      <c r="AI20" s="15"/>
      <c r="AJ20" s="24">
        <f t="shared" si="6"/>
        <v>6</v>
      </c>
      <c r="AK20" s="10" t="s">
        <v>58</v>
      </c>
      <c r="AL20" s="15"/>
      <c r="AM20" s="15"/>
      <c r="AN20" s="24"/>
      <c r="AO20" s="10">
        <v>0.55763888888888891</v>
      </c>
      <c r="AP20" s="15"/>
      <c r="AQ20" s="15"/>
      <c r="AR20" s="24">
        <f t="shared" si="7"/>
        <v>7</v>
      </c>
      <c r="AS20" s="10">
        <v>0.61597222222222225</v>
      </c>
      <c r="AT20" s="15"/>
      <c r="AU20" s="15">
        <v>2</v>
      </c>
      <c r="AV20" s="24">
        <f t="shared" si="8"/>
        <v>4</v>
      </c>
      <c r="AW20" s="10">
        <v>0.64930555555555558</v>
      </c>
      <c r="AX20" s="15"/>
      <c r="AY20" s="15">
        <v>3</v>
      </c>
      <c r="AZ20" s="24">
        <f t="shared" si="9"/>
        <v>11</v>
      </c>
      <c r="BA20" s="10">
        <v>0.68194444444444446</v>
      </c>
      <c r="BB20" s="15"/>
      <c r="BC20" s="15">
        <v>6</v>
      </c>
      <c r="BD20" s="24">
        <f t="shared" si="10"/>
        <v>7</v>
      </c>
      <c r="BE20" s="10" t="s">
        <v>142</v>
      </c>
      <c r="BF20" s="15"/>
      <c r="BG20" s="15"/>
      <c r="BH20" s="24"/>
      <c r="BI20" s="10">
        <v>0.73055555555555562</v>
      </c>
      <c r="BJ20" s="15">
        <v>1</v>
      </c>
      <c r="BK20" s="15">
        <v>6</v>
      </c>
      <c r="BL20" s="24">
        <f t="shared" si="12"/>
        <v>3</v>
      </c>
      <c r="BM20" s="10">
        <v>0.78472222222222221</v>
      </c>
      <c r="BN20" s="15"/>
      <c r="BO20" s="15">
        <v>1</v>
      </c>
      <c r="BP20" s="24">
        <f t="shared" si="13"/>
        <v>2</v>
      </c>
      <c r="BQ20" s="10" t="s">
        <v>142</v>
      </c>
      <c r="BR20" s="15"/>
      <c r="BS20" s="15"/>
      <c r="BT20" s="24"/>
    </row>
    <row r="21" spans="1:72" x14ac:dyDescent="0.25">
      <c r="A21" s="3">
        <v>17</v>
      </c>
      <c r="B21" s="4" t="s">
        <v>184</v>
      </c>
      <c r="C21" s="43">
        <f t="shared" si="0"/>
        <v>4</v>
      </c>
      <c r="D21" s="44">
        <f t="shared" si="0"/>
        <v>9</v>
      </c>
      <c r="E21" s="10" t="s">
        <v>58</v>
      </c>
      <c r="F21" s="15"/>
      <c r="G21" s="15"/>
      <c r="H21" s="24"/>
      <c r="I21" s="10" t="s">
        <v>58</v>
      </c>
      <c r="J21" s="15"/>
      <c r="K21" s="15"/>
      <c r="L21" s="24"/>
      <c r="M21" s="10" t="s">
        <v>145</v>
      </c>
      <c r="N21" s="15">
        <v>1</v>
      </c>
      <c r="O21" s="15"/>
      <c r="P21" s="24">
        <f t="shared" si="1"/>
        <v>16</v>
      </c>
      <c r="Q21" s="10" t="s">
        <v>237</v>
      </c>
      <c r="R21" s="15"/>
      <c r="S21" s="15"/>
      <c r="T21" s="24">
        <f t="shared" si="2"/>
        <v>27</v>
      </c>
      <c r="U21" s="10" t="s">
        <v>238</v>
      </c>
      <c r="V21" s="15"/>
      <c r="W21" s="15"/>
      <c r="X21" s="24">
        <f t="shared" si="3"/>
        <v>31</v>
      </c>
      <c r="Y21" s="10" t="s">
        <v>142</v>
      </c>
      <c r="Z21" s="15"/>
      <c r="AA21" s="15"/>
      <c r="AB21" s="24"/>
      <c r="AC21" s="10" t="s">
        <v>239</v>
      </c>
      <c r="AD21" s="15"/>
      <c r="AE21" s="15">
        <v>1</v>
      </c>
      <c r="AF21" s="24">
        <f t="shared" si="5"/>
        <v>8</v>
      </c>
      <c r="AG21" s="10">
        <v>0.4694444444444445</v>
      </c>
      <c r="AH21" s="15"/>
      <c r="AI21" s="15"/>
      <c r="AJ21" s="24">
        <f t="shared" si="6"/>
        <v>6</v>
      </c>
      <c r="AK21" s="10" t="s">
        <v>58</v>
      </c>
      <c r="AL21" s="15"/>
      <c r="AM21" s="15"/>
      <c r="AN21" s="24"/>
      <c r="AO21" s="10">
        <v>0.55833333333333335</v>
      </c>
      <c r="AP21" s="15"/>
      <c r="AQ21" s="15">
        <v>2</v>
      </c>
      <c r="AR21" s="24">
        <f t="shared" si="7"/>
        <v>5</v>
      </c>
      <c r="AS21" s="10">
        <v>0.6166666666666667</v>
      </c>
      <c r="AT21" s="15">
        <v>3</v>
      </c>
      <c r="AU21" s="15"/>
      <c r="AV21" s="24">
        <f t="shared" si="8"/>
        <v>7</v>
      </c>
      <c r="AW21" s="10">
        <v>0.65</v>
      </c>
      <c r="AX21" s="15"/>
      <c r="AY21" s="15">
        <v>1</v>
      </c>
      <c r="AZ21" s="24">
        <f t="shared" si="9"/>
        <v>10</v>
      </c>
      <c r="BA21" s="10">
        <v>0.68263888888888891</v>
      </c>
      <c r="BB21" s="15"/>
      <c r="BC21" s="15">
        <v>5</v>
      </c>
      <c r="BD21" s="24">
        <f t="shared" si="10"/>
        <v>2</v>
      </c>
      <c r="BE21" s="10" t="s">
        <v>142</v>
      </c>
      <c r="BF21" s="15"/>
      <c r="BG21" s="15"/>
      <c r="BH21" s="24"/>
      <c r="BI21" s="10">
        <v>0.73125000000000007</v>
      </c>
      <c r="BJ21" s="15"/>
      <c r="BK21" s="15"/>
      <c r="BL21" s="24">
        <f t="shared" si="12"/>
        <v>3</v>
      </c>
      <c r="BM21" s="10">
        <v>0.78541666666666676</v>
      </c>
      <c r="BN21" s="15"/>
      <c r="BO21" s="15"/>
      <c r="BP21" s="24">
        <f t="shared" si="13"/>
        <v>2</v>
      </c>
      <c r="BQ21" s="10" t="s">
        <v>142</v>
      </c>
      <c r="BR21" s="15"/>
      <c r="BS21" s="15"/>
      <c r="BT21" s="24"/>
    </row>
    <row r="22" spans="1:72" x14ac:dyDescent="0.25">
      <c r="A22" s="3">
        <v>18</v>
      </c>
      <c r="B22" s="4" t="s">
        <v>185</v>
      </c>
      <c r="C22" s="43">
        <f t="shared" si="0"/>
        <v>13</v>
      </c>
      <c r="D22" s="44">
        <f t="shared" si="0"/>
        <v>2</v>
      </c>
      <c r="E22" s="10" t="s">
        <v>58</v>
      </c>
      <c r="F22" s="15"/>
      <c r="G22" s="15"/>
      <c r="H22" s="24"/>
      <c r="I22" s="10" t="s">
        <v>58</v>
      </c>
      <c r="J22" s="15"/>
      <c r="K22" s="15"/>
      <c r="L22" s="24"/>
      <c r="M22" s="10" t="s">
        <v>240</v>
      </c>
      <c r="N22" s="15">
        <v>2</v>
      </c>
      <c r="O22" s="15"/>
      <c r="P22" s="24">
        <f t="shared" si="1"/>
        <v>18</v>
      </c>
      <c r="Q22" s="10" t="s">
        <v>117</v>
      </c>
      <c r="R22" s="15"/>
      <c r="S22" s="15">
        <v>2</v>
      </c>
      <c r="T22" s="24">
        <f t="shared" si="2"/>
        <v>25</v>
      </c>
      <c r="U22" s="10" t="s">
        <v>43</v>
      </c>
      <c r="V22" s="15"/>
      <c r="W22" s="15"/>
      <c r="X22" s="24">
        <f t="shared" si="3"/>
        <v>31</v>
      </c>
      <c r="Y22" s="10" t="s">
        <v>142</v>
      </c>
      <c r="Z22" s="15"/>
      <c r="AA22" s="15"/>
      <c r="AB22" s="24"/>
      <c r="AC22" s="10" t="s">
        <v>166</v>
      </c>
      <c r="AD22" s="15"/>
      <c r="AE22" s="15"/>
      <c r="AF22" s="24">
        <f t="shared" si="5"/>
        <v>8</v>
      </c>
      <c r="AG22" s="10">
        <v>0.47013888888888888</v>
      </c>
      <c r="AH22" s="15"/>
      <c r="AI22" s="15"/>
      <c r="AJ22" s="24">
        <f t="shared" si="6"/>
        <v>6</v>
      </c>
      <c r="AK22" s="10" t="s">
        <v>58</v>
      </c>
      <c r="AL22" s="15"/>
      <c r="AM22" s="15"/>
      <c r="AN22" s="24"/>
      <c r="AO22" s="10">
        <v>0.55902777777777779</v>
      </c>
      <c r="AP22" s="15"/>
      <c r="AQ22" s="15"/>
      <c r="AR22" s="24">
        <f t="shared" si="7"/>
        <v>5</v>
      </c>
      <c r="AS22" s="10">
        <v>0.61736111111111114</v>
      </c>
      <c r="AT22" s="15">
        <v>3</v>
      </c>
      <c r="AU22" s="15"/>
      <c r="AV22" s="24">
        <f t="shared" si="8"/>
        <v>10</v>
      </c>
      <c r="AW22" s="10">
        <v>0.65069444444444446</v>
      </c>
      <c r="AX22" s="15">
        <v>4</v>
      </c>
      <c r="AY22" s="15"/>
      <c r="AZ22" s="24">
        <f t="shared" si="9"/>
        <v>14</v>
      </c>
      <c r="BA22" s="10">
        <v>0.68333333333333324</v>
      </c>
      <c r="BB22" s="15">
        <v>4</v>
      </c>
      <c r="BC22" s="15"/>
      <c r="BD22" s="24">
        <f t="shared" si="10"/>
        <v>6</v>
      </c>
      <c r="BE22" s="10" t="s">
        <v>142</v>
      </c>
      <c r="BF22" s="15"/>
      <c r="BG22" s="15"/>
      <c r="BH22" s="24"/>
      <c r="BI22" s="10">
        <v>0.7319444444444444</v>
      </c>
      <c r="BJ22" s="15"/>
      <c r="BK22" s="15"/>
      <c r="BL22" s="24">
        <f t="shared" si="12"/>
        <v>3</v>
      </c>
      <c r="BM22" s="10">
        <v>0.78611111111111109</v>
      </c>
      <c r="BN22" s="15"/>
      <c r="BO22" s="15"/>
      <c r="BP22" s="24">
        <f t="shared" si="13"/>
        <v>2</v>
      </c>
      <c r="BQ22" s="10" t="s">
        <v>142</v>
      </c>
      <c r="BR22" s="15"/>
      <c r="BS22" s="15"/>
      <c r="BT22" s="24"/>
    </row>
    <row r="23" spans="1:72" x14ac:dyDescent="0.25">
      <c r="A23" s="3">
        <v>19</v>
      </c>
      <c r="B23" s="4" t="s">
        <v>21</v>
      </c>
      <c r="C23" s="43">
        <f t="shared" si="0"/>
        <v>8</v>
      </c>
      <c r="D23" s="44">
        <f t="shared" si="0"/>
        <v>20</v>
      </c>
      <c r="E23" s="10" t="s">
        <v>58</v>
      </c>
      <c r="F23" s="15"/>
      <c r="G23" s="15"/>
      <c r="H23" s="24"/>
      <c r="I23" s="10" t="s">
        <v>58</v>
      </c>
      <c r="J23" s="15"/>
      <c r="K23" s="15"/>
      <c r="L23" s="24"/>
      <c r="M23" s="10" t="s">
        <v>147</v>
      </c>
      <c r="N23" s="15"/>
      <c r="O23" s="15">
        <v>3</v>
      </c>
      <c r="P23" s="24">
        <f t="shared" si="1"/>
        <v>15</v>
      </c>
      <c r="Q23" s="10" t="s">
        <v>241</v>
      </c>
      <c r="R23" s="15"/>
      <c r="S23" s="15">
        <v>2</v>
      </c>
      <c r="T23" s="24">
        <f t="shared" si="2"/>
        <v>23</v>
      </c>
      <c r="U23" s="10" t="s">
        <v>48</v>
      </c>
      <c r="V23" s="15"/>
      <c r="W23" s="15">
        <v>5</v>
      </c>
      <c r="X23" s="24">
        <f t="shared" si="3"/>
        <v>26</v>
      </c>
      <c r="Y23" s="10" t="s">
        <v>142</v>
      </c>
      <c r="Z23" s="15"/>
      <c r="AA23" s="15"/>
      <c r="AB23" s="24"/>
      <c r="AC23" s="10" t="s">
        <v>242</v>
      </c>
      <c r="AD23" s="15">
        <v>2</v>
      </c>
      <c r="AE23" s="15">
        <v>3</v>
      </c>
      <c r="AF23" s="24">
        <f t="shared" si="5"/>
        <v>7</v>
      </c>
      <c r="AG23" s="10">
        <v>0.47083333333333338</v>
      </c>
      <c r="AH23" s="15">
        <v>2</v>
      </c>
      <c r="AI23" s="15">
        <v>1</v>
      </c>
      <c r="AJ23" s="24">
        <f t="shared" si="6"/>
        <v>7</v>
      </c>
      <c r="AK23" s="10" t="s">
        <v>58</v>
      </c>
      <c r="AL23" s="15"/>
      <c r="AM23" s="15"/>
      <c r="AN23" s="24"/>
      <c r="AO23" s="10">
        <v>0.55972222222222223</v>
      </c>
      <c r="AP23" s="15"/>
      <c r="AQ23" s="15">
        <v>3</v>
      </c>
      <c r="AR23" s="24">
        <f t="shared" si="7"/>
        <v>2</v>
      </c>
      <c r="AS23" s="10">
        <v>0.61805555555555558</v>
      </c>
      <c r="AT23" s="15"/>
      <c r="AU23" s="15">
        <v>2</v>
      </c>
      <c r="AV23" s="24">
        <f t="shared" si="8"/>
        <v>8</v>
      </c>
      <c r="AW23" s="10">
        <v>0.65138888888888891</v>
      </c>
      <c r="AX23" s="15"/>
      <c r="AY23" s="15">
        <v>1</v>
      </c>
      <c r="AZ23" s="24">
        <f t="shared" si="9"/>
        <v>13</v>
      </c>
      <c r="BA23" s="10">
        <v>0.68402777777777779</v>
      </c>
      <c r="BB23" s="15">
        <v>4</v>
      </c>
      <c r="BC23" s="15"/>
      <c r="BD23" s="24">
        <f t="shared" si="10"/>
        <v>10</v>
      </c>
      <c r="BE23" s="10" t="s">
        <v>142</v>
      </c>
      <c r="BF23" s="15"/>
      <c r="BG23" s="15"/>
      <c r="BH23" s="24"/>
      <c r="BI23" s="10">
        <v>0.73263888888888884</v>
      </c>
      <c r="BJ23" s="15">
        <v>1</v>
      </c>
      <c r="BK23" s="15"/>
      <c r="BL23" s="24">
        <f t="shared" si="12"/>
        <v>4</v>
      </c>
      <c r="BM23" s="10">
        <v>0.78680555555555554</v>
      </c>
      <c r="BN23" s="15">
        <v>1</v>
      </c>
      <c r="BO23" s="15"/>
      <c r="BP23" s="24">
        <f t="shared" si="13"/>
        <v>3</v>
      </c>
      <c r="BQ23" s="10" t="s">
        <v>142</v>
      </c>
      <c r="BR23" s="15"/>
      <c r="BS23" s="15"/>
      <c r="BT23" s="24"/>
    </row>
    <row r="24" spans="1:72" x14ac:dyDescent="0.25">
      <c r="A24" s="3">
        <v>20</v>
      </c>
      <c r="B24" s="4" t="s">
        <v>20</v>
      </c>
      <c r="C24" s="43">
        <f t="shared" si="0"/>
        <v>10</v>
      </c>
      <c r="D24" s="44">
        <f t="shared" si="0"/>
        <v>8</v>
      </c>
      <c r="E24" s="10" t="s">
        <v>58</v>
      </c>
      <c r="F24" s="15"/>
      <c r="G24" s="15"/>
      <c r="H24" s="24"/>
      <c r="I24" s="10" t="s">
        <v>58</v>
      </c>
      <c r="J24" s="15"/>
      <c r="K24" s="15"/>
      <c r="L24" s="24"/>
      <c r="M24" s="10" t="s">
        <v>149</v>
      </c>
      <c r="N24" s="15">
        <v>3</v>
      </c>
      <c r="O24" s="15"/>
      <c r="P24" s="24">
        <f t="shared" si="1"/>
        <v>18</v>
      </c>
      <c r="Q24" s="10" t="s">
        <v>32</v>
      </c>
      <c r="R24" s="15">
        <v>5</v>
      </c>
      <c r="S24" s="15">
        <v>2</v>
      </c>
      <c r="T24" s="24">
        <f t="shared" si="2"/>
        <v>26</v>
      </c>
      <c r="U24" s="10" t="s">
        <v>243</v>
      </c>
      <c r="V24" s="15"/>
      <c r="W24" s="15">
        <v>2</v>
      </c>
      <c r="X24" s="24">
        <f t="shared" si="3"/>
        <v>24</v>
      </c>
      <c r="Y24" s="10" t="s">
        <v>142</v>
      </c>
      <c r="Z24" s="15"/>
      <c r="AA24" s="15"/>
      <c r="AB24" s="24"/>
      <c r="AC24" s="10" t="s">
        <v>168</v>
      </c>
      <c r="AD24" s="15"/>
      <c r="AE24" s="15"/>
      <c r="AF24" s="24">
        <f t="shared" si="5"/>
        <v>7</v>
      </c>
      <c r="AG24" s="10">
        <v>0.47152777777777777</v>
      </c>
      <c r="AH24" s="15">
        <v>1</v>
      </c>
      <c r="AI24" s="15"/>
      <c r="AJ24" s="24">
        <f t="shared" si="6"/>
        <v>8</v>
      </c>
      <c r="AK24" s="10" t="s">
        <v>58</v>
      </c>
      <c r="AL24" s="15"/>
      <c r="AM24" s="15"/>
      <c r="AN24" s="24"/>
      <c r="AO24" s="10">
        <v>0.56041666666666667</v>
      </c>
      <c r="AP24" s="15">
        <v>1</v>
      </c>
      <c r="AQ24" s="15"/>
      <c r="AR24" s="24">
        <f t="shared" si="7"/>
        <v>3</v>
      </c>
      <c r="AS24" s="10">
        <v>0.61875000000000002</v>
      </c>
      <c r="AT24" s="15"/>
      <c r="AU24" s="15">
        <v>2</v>
      </c>
      <c r="AV24" s="24">
        <f t="shared" si="8"/>
        <v>6</v>
      </c>
      <c r="AW24" s="10">
        <v>0.65208333333333335</v>
      </c>
      <c r="AX24" s="15"/>
      <c r="AY24" s="15"/>
      <c r="AZ24" s="24">
        <f t="shared" si="9"/>
        <v>13</v>
      </c>
      <c r="BA24" s="10">
        <v>0.68472222222222223</v>
      </c>
      <c r="BB24" s="15"/>
      <c r="BC24" s="15">
        <v>2</v>
      </c>
      <c r="BD24" s="24">
        <f t="shared" si="10"/>
        <v>8</v>
      </c>
      <c r="BE24" s="10" t="s">
        <v>142</v>
      </c>
      <c r="BF24" s="15"/>
      <c r="BG24" s="15"/>
      <c r="BH24" s="24"/>
      <c r="BI24" s="10">
        <v>0.73333333333333339</v>
      </c>
      <c r="BJ24" s="15"/>
      <c r="BK24" s="15"/>
      <c r="BL24" s="24">
        <f t="shared" si="12"/>
        <v>4</v>
      </c>
      <c r="BM24" s="10">
        <v>0.78749999999999998</v>
      </c>
      <c r="BN24" s="15"/>
      <c r="BO24" s="15"/>
      <c r="BP24" s="24">
        <f t="shared" si="13"/>
        <v>3</v>
      </c>
      <c r="BQ24" s="10" t="s">
        <v>142</v>
      </c>
      <c r="BR24" s="15"/>
      <c r="BS24" s="15"/>
      <c r="BT24" s="24"/>
    </row>
    <row r="25" spans="1:72" x14ac:dyDescent="0.25">
      <c r="A25" s="3">
        <v>21</v>
      </c>
      <c r="B25" s="4" t="s">
        <v>186</v>
      </c>
      <c r="C25" s="43">
        <f t="shared" si="0"/>
        <v>2</v>
      </c>
      <c r="D25" s="44">
        <f t="shared" si="0"/>
        <v>2</v>
      </c>
      <c r="E25" s="10" t="s">
        <v>58</v>
      </c>
      <c r="F25" s="15"/>
      <c r="G25" s="15"/>
      <c r="H25" s="24"/>
      <c r="I25" s="10" t="s">
        <v>58</v>
      </c>
      <c r="J25" s="15"/>
      <c r="K25" s="15"/>
      <c r="L25" s="24"/>
      <c r="M25" s="10" t="s">
        <v>153</v>
      </c>
      <c r="N25" s="15">
        <v>1</v>
      </c>
      <c r="O25" s="15"/>
      <c r="P25" s="24">
        <f t="shared" si="1"/>
        <v>19</v>
      </c>
      <c r="Q25" s="10" t="s">
        <v>244</v>
      </c>
      <c r="R25" s="15"/>
      <c r="S25" s="15"/>
      <c r="T25" s="24">
        <f t="shared" si="2"/>
        <v>26</v>
      </c>
      <c r="U25" s="10" t="s">
        <v>57</v>
      </c>
      <c r="V25" s="15"/>
      <c r="W25" s="15">
        <v>1</v>
      </c>
      <c r="X25" s="24">
        <f t="shared" si="3"/>
        <v>23</v>
      </c>
      <c r="Y25" s="10" t="s">
        <v>142</v>
      </c>
      <c r="Z25" s="15"/>
      <c r="AA25" s="15"/>
      <c r="AB25" s="24"/>
      <c r="AC25" s="10" t="s">
        <v>170</v>
      </c>
      <c r="AD25" s="15"/>
      <c r="AE25" s="15">
        <v>1</v>
      </c>
      <c r="AF25" s="24">
        <f t="shared" si="5"/>
        <v>6</v>
      </c>
      <c r="AG25" s="10">
        <v>0.47291666666666665</v>
      </c>
      <c r="AH25" s="15"/>
      <c r="AI25" s="15"/>
      <c r="AJ25" s="24">
        <f t="shared" si="6"/>
        <v>8</v>
      </c>
      <c r="AK25" s="10" t="s">
        <v>58</v>
      </c>
      <c r="AL25" s="15"/>
      <c r="AM25" s="15"/>
      <c r="AN25" s="24"/>
      <c r="AO25" s="10">
        <v>0.5625</v>
      </c>
      <c r="AP25" s="15"/>
      <c r="AQ25" s="15"/>
      <c r="AR25" s="24">
        <f t="shared" si="7"/>
        <v>3</v>
      </c>
      <c r="AS25" s="10">
        <v>0.62083333333333335</v>
      </c>
      <c r="AT25" s="15"/>
      <c r="AU25" s="15"/>
      <c r="AV25" s="24">
        <f t="shared" si="8"/>
        <v>6</v>
      </c>
      <c r="AW25" s="10">
        <v>0.65416666666666667</v>
      </c>
      <c r="AX25" s="15"/>
      <c r="AY25" s="15"/>
      <c r="AZ25" s="24">
        <f t="shared" si="9"/>
        <v>13</v>
      </c>
      <c r="BA25" s="10">
        <v>0.68680555555555556</v>
      </c>
      <c r="BB25" s="15">
        <v>1</v>
      </c>
      <c r="BC25" s="15"/>
      <c r="BD25" s="24">
        <f t="shared" si="10"/>
        <v>9</v>
      </c>
      <c r="BE25" s="10" t="s">
        <v>142</v>
      </c>
      <c r="BF25" s="15"/>
      <c r="BG25" s="15"/>
      <c r="BH25" s="24"/>
      <c r="BI25" s="10">
        <v>0.73541666666666661</v>
      </c>
      <c r="BJ25" s="15">
        <v>1</v>
      </c>
      <c r="BK25" s="15"/>
      <c r="BL25" s="24">
        <f t="shared" si="12"/>
        <v>5</v>
      </c>
      <c r="BM25" s="10">
        <v>0.7895833333333333</v>
      </c>
      <c r="BN25" s="15"/>
      <c r="BO25" s="15"/>
      <c r="BP25" s="24">
        <f t="shared" si="13"/>
        <v>3</v>
      </c>
      <c r="BQ25" s="10" t="s">
        <v>142</v>
      </c>
      <c r="BR25" s="15"/>
      <c r="BS25" s="15"/>
      <c r="BT25" s="24"/>
    </row>
    <row r="26" spans="1:72" x14ac:dyDescent="0.25">
      <c r="A26" s="3">
        <v>22</v>
      </c>
      <c r="B26" s="4" t="s">
        <v>187</v>
      </c>
      <c r="C26" s="43">
        <f t="shared" si="0"/>
        <v>6</v>
      </c>
      <c r="D26" s="44">
        <f t="shared" si="0"/>
        <v>5</v>
      </c>
      <c r="E26" s="10" t="s">
        <v>58</v>
      </c>
      <c r="F26" s="15"/>
      <c r="G26" s="15"/>
      <c r="H26" s="24"/>
      <c r="I26" s="10" t="s">
        <v>58</v>
      </c>
      <c r="J26" s="15"/>
      <c r="K26" s="15"/>
      <c r="L26" s="24"/>
      <c r="M26" s="10" t="s">
        <v>155</v>
      </c>
      <c r="N26" s="15">
        <v>1</v>
      </c>
      <c r="O26" s="15"/>
      <c r="P26" s="24">
        <f t="shared" si="1"/>
        <v>20</v>
      </c>
      <c r="Q26" s="10" t="s">
        <v>42</v>
      </c>
      <c r="R26" s="15"/>
      <c r="S26" s="15">
        <v>3</v>
      </c>
      <c r="T26" s="24">
        <f t="shared" si="2"/>
        <v>23</v>
      </c>
      <c r="U26" s="10" t="s">
        <v>245</v>
      </c>
      <c r="V26" s="15"/>
      <c r="W26" s="15"/>
      <c r="X26" s="24">
        <f t="shared" si="3"/>
        <v>23</v>
      </c>
      <c r="Y26" s="10" t="s">
        <v>142</v>
      </c>
      <c r="Z26" s="15"/>
      <c r="AA26" s="15"/>
      <c r="AB26" s="24"/>
      <c r="AC26" s="10" t="s">
        <v>172</v>
      </c>
      <c r="AD26" s="15"/>
      <c r="AE26" s="15"/>
      <c r="AF26" s="24">
        <f t="shared" si="5"/>
        <v>6</v>
      </c>
      <c r="AG26" s="10">
        <v>0.47361111111111115</v>
      </c>
      <c r="AH26" s="15"/>
      <c r="AI26" s="15">
        <v>2</v>
      </c>
      <c r="AJ26" s="24">
        <f t="shared" si="6"/>
        <v>6</v>
      </c>
      <c r="AK26" s="10" t="s">
        <v>58</v>
      </c>
      <c r="AL26" s="15"/>
      <c r="AM26" s="15"/>
      <c r="AN26" s="24"/>
      <c r="AO26" s="10">
        <v>0.56319444444444444</v>
      </c>
      <c r="AP26" s="15"/>
      <c r="AQ26" s="15"/>
      <c r="AR26" s="24">
        <f t="shared" si="7"/>
        <v>3</v>
      </c>
      <c r="AS26" s="10">
        <v>0.62152777777777779</v>
      </c>
      <c r="AT26" s="15"/>
      <c r="AU26" s="15"/>
      <c r="AV26" s="24">
        <f t="shared" si="8"/>
        <v>6</v>
      </c>
      <c r="AW26" s="10">
        <v>0.65486111111111112</v>
      </c>
      <c r="AX26" s="15">
        <v>4</v>
      </c>
      <c r="AY26" s="15"/>
      <c r="AZ26" s="24">
        <f t="shared" si="9"/>
        <v>17</v>
      </c>
      <c r="BA26" s="10">
        <v>0.6875</v>
      </c>
      <c r="BB26" s="15">
        <v>1</v>
      </c>
      <c r="BC26" s="15"/>
      <c r="BD26" s="24">
        <f t="shared" si="10"/>
        <v>10</v>
      </c>
      <c r="BE26" s="10" t="s">
        <v>142</v>
      </c>
      <c r="BF26" s="15"/>
      <c r="BG26" s="15"/>
      <c r="BH26" s="24"/>
      <c r="BI26" s="10">
        <v>0.73611111111111116</v>
      </c>
      <c r="BJ26" s="15"/>
      <c r="BK26" s="15"/>
      <c r="BL26" s="24">
        <f t="shared" si="12"/>
        <v>5</v>
      </c>
      <c r="BM26" s="10">
        <v>0.79027777777777775</v>
      </c>
      <c r="BN26" s="15"/>
      <c r="BO26" s="15"/>
      <c r="BP26" s="24">
        <f t="shared" si="13"/>
        <v>3</v>
      </c>
      <c r="BQ26" s="10" t="s">
        <v>142</v>
      </c>
      <c r="BR26" s="15"/>
      <c r="BS26" s="15"/>
      <c r="BT26" s="24"/>
    </row>
    <row r="27" spans="1:72" x14ac:dyDescent="0.25">
      <c r="A27" s="3">
        <v>23</v>
      </c>
      <c r="B27" s="4" t="s">
        <v>188</v>
      </c>
      <c r="C27" s="43">
        <f t="shared" ref="C27:C44" si="16">F27+J27+N27+R27+V27+Z27+AD27+AH27+AL27+AP27+AT27+AX27+BB27+BF27</f>
        <v>4</v>
      </c>
      <c r="D27" s="44">
        <f t="shared" ref="D27:D44" si="17">G27+K27+O27+S27+W27+AA27+AE27+AI27+AM27+AQ27+AU27+AY27+BC27+BG27</f>
        <v>13</v>
      </c>
      <c r="E27" s="10" t="s">
        <v>58</v>
      </c>
      <c r="F27" s="15"/>
      <c r="G27" s="15"/>
      <c r="H27" s="24"/>
      <c r="I27" s="10" t="s">
        <v>58</v>
      </c>
      <c r="J27" s="15"/>
      <c r="K27" s="15"/>
      <c r="L27" s="24"/>
      <c r="M27" s="10" t="s">
        <v>246</v>
      </c>
      <c r="N27" s="15">
        <v>1</v>
      </c>
      <c r="O27" s="15">
        <v>2</v>
      </c>
      <c r="P27" s="24">
        <f t="shared" si="1"/>
        <v>19</v>
      </c>
      <c r="Q27" s="10" t="s">
        <v>47</v>
      </c>
      <c r="R27" s="15">
        <v>1</v>
      </c>
      <c r="S27" s="15"/>
      <c r="T27" s="24">
        <f t="shared" si="2"/>
        <v>24</v>
      </c>
      <c r="U27" s="10" t="s">
        <v>62</v>
      </c>
      <c r="V27" s="15"/>
      <c r="W27" s="15">
        <v>1</v>
      </c>
      <c r="X27" s="24">
        <f t="shared" si="3"/>
        <v>22</v>
      </c>
      <c r="Y27" s="10" t="s">
        <v>142</v>
      </c>
      <c r="Z27" s="15"/>
      <c r="AA27" s="15"/>
      <c r="AB27" s="24"/>
      <c r="AC27" s="10" t="s">
        <v>247</v>
      </c>
      <c r="AD27" s="15"/>
      <c r="AE27" s="15">
        <v>1</v>
      </c>
      <c r="AF27" s="24">
        <f t="shared" si="5"/>
        <v>5</v>
      </c>
      <c r="AG27" s="10">
        <v>0.47430555555555554</v>
      </c>
      <c r="AH27" s="15"/>
      <c r="AI27" s="15"/>
      <c r="AJ27" s="24">
        <f t="shared" si="6"/>
        <v>6</v>
      </c>
      <c r="AK27" s="10" t="s">
        <v>58</v>
      </c>
      <c r="AL27" s="15"/>
      <c r="AM27" s="15"/>
      <c r="AN27" s="24"/>
      <c r="AO27" s="10">
        <v>0.56388888888888888</v>
      </c>
      <c r="AP27" s="15"/>
      <c r="AQ27" s="15">
        <v>1</v>
      </c>
      <c r="AR27" s="24">
        <f t="shared" si="7"/>
        <v>2</v>
      </c>
      <c r="AS27" s="10">
        <v>0.62222222222222223</v>
      </c>
      <c r="AT27" s="15">
        <v>1</v>
      </c>
      <c r="AU27" s="15">
        <v>3</v>
      </c>
      <c r="AV27" s="24">
        <f t="shared" si="8"/>
        <v>4</v>
      </c>
      <c r="AW27" s="10">
        <v>0.65555555555555556</v>
      </c>
      <c r="AX27" s="15"/>
      <c r="AY27" s="15">
        <v>2</v>
      </c>
      <c r="AZ27" s="24">
        <f t="shared" si="9"/>
        <v>15</v>
      </c>
      <c r="BA27" s="10">
        <v>0.68819444444444444</v>
      </c>
      <c r="BB27" s="15">
        <v>1</v>
      </c>
      <c r="BC27" s="15">
        <v>3</v>
      </c>
      <c r="BD27" s="24">
        <f t="shared" si="10"/>
        <v>8</v>
      </c>
      <c r="BE27" s="10" t="s">
        <v>142</v>
      </c>
      <c r="BF27" s="15"/>
      <c r="BG27" s="15"/>
      <c r="BH27" s="24"/>
      <c r="BI27" s="10">
        <v>0.7368055555555556</v>
      </c>
      <c r="BJ27" s="15"/>
      <c r="BK27" s="15"/>
      <c r="BL27" s="24">
        <f t="shared" si="12"/>
        <v>5</v>
      </c>
      <c r="BM27" s="10">
        <v>0.7909722222222223</v>
      </c>
      <c r="BN27" s="15"/>
      <c r="BO27" s="15"/>
      <c r="BP27" s="24">
        <f t="shared" si="13"/>
        <v>3</v>
      </c>
      <c r="BQ27" s="10" t="s">
        <v>142</v>
      </c>
      <c r="BR27" s="15"/>
      <c r="BS27" s="15"/>
      <c r="BT27" s="24"/>
    </row>
    <row r="28" spans="1:72" x14ac:dyDescent="0.25">
      <c r="A28" s="3">
        <v>24</v>
      </c>
      <c r="B28" s="4" t="s">
        <v>189</v>
      </c>
      <c r="C28" s="43">
        <f t="shared" si="16"/>
        <v>3</v>
      </c>
      <c r="D28" s="44">
        <f t="shared" si="17"/>
        <v>1</v>
      </c>
      <c r="E28" s="10" t="s">
        <v>58</v>
      </c>
      <c r="F28" s="15"/>
      <c r="G28" s="15"/>
      <c r="H28" s="24"/>
      <c r="I28" s="10" t="s">
        <v>58</v>
      </c>
      <c r="J28" s="15"/>
      <c r="K28" s="15"/>
      <c r="L28" s="24"/>
      <c r="M28" s="10" t="s">
        <v>157</v>
      </c>
      <c r="N28" s="15">
        <v>1</v>
      </c>
      <c r="O28" s="15"/>
      <c r="P28" s="24">
        <f t="shared" si="1"/>
        <v>20</v>
      </c>
      <c r="Q28" s="10" t="s">
        <v>52</v>
      </c>
      <c r="R28" s="15">
        <v>1</v>
      </c>
      <c r="S28" s="15"/>
      <c r="T28" s="24">
        <f t="shared" si="2"/>
        <v>25</v>
      </c>
      <c r="U28" s="10" t="s">
        <v>65</v>
      </c>
      <c r="V28" s="15"/>
      <c r="W28" s="15"/>
      <c r="X28" s="24">
        <f t="shared" si="3"/>
        <v>22</v>
      </c>
      <c r="Y28" s="10" t="s">
        <v>142</v>
      </c>
      <c r="Z28" s="15"/>
      <c r="AA28" s="15"/>
      <c r="AB28" s="24"/>
      <c r="AC28" s="10" t="s">
        <v>248</v>
      </c>
      <c r="AD28" s="15"/>
      <c r="AE28" s="15"/>
      <c r="AF28" s="24">
        <f t="shared" si="5"/>
        <v>5</v>
      </c>
      <c r="AG28" s="10">
        <v>0.47569444444444442</v>
      </c>
      <c r="AH28" s="15"/>
      <c r="AI28" s="15"/>
      <c r="AJ28" s="24">
        <f t="shared" si="6"/>
        <v>6</v>
      </c>
      <c r="AK28" s="10" t="s">
        <v>58</v>
      </c>
      <c r="AL28" s="15"/>
      <c r="AM28" s="15"/>
      <c r="AN28" s="24"/>
      <c r="AO28" s="10">
        <v>0.56527777777777777</v>
      </c>
      <c r="AP28" s="15"/>
      <c r="AQ28" s="15"/>
      <c r="AR28" s="24">
        <f t="shared" si="7"/>
        <v>2</v>
      </c>
      <c r="AS28" s="10">
        <v>0.62361111111111112</v>
      </c>
      <c r="AT28" s="15">
        <v>1</v>
      </c>
      <c r="AU28" s="15">
        <v>1</v>
      </c>
      <c r="AV28" s="24">
        <f t="shared" si="8"/>
        <v>4</v>
      </c>
      <c r="AW28" s="10">
        <v>0.65694444444444444</v>
      </c>
      <c r="AX28" s="15"/>
      <c r="AY28" s="15"/>
      <c r="AZ28" s="24">
        <f t="shared" si="9"/>
        <v>15</v>
      </c>
      <c r="BA28" s="10">
        <v>0.68958333333333333</v>
      </c>
      <c r="BB28" s="15"/>
      <c r="BC28" s="15"/>
      <c r="BD28" s="24">
        <f t="shared" si="10"/>
        <v>8</v>
      </c>
      <c r="BE28" s="10" t="s">
        <v>142</v>
      </c>
      <c r="BF28" s="15"/>
      <c r="BG28" s="15"/>
      <c r="BH28" s="24"/>
      <c r="BI28" s="10">
        <v>0.73819444444444438</v>
      </c>
      <c r="BJ28" s="15"/>
      <c r="BK28" s="15"/>
      <c r="BL28" s="24">
        <f t="shared" si="12"/>
        <v>5</v>
      </c>
      <c r="BM28" s="10">
        <v>0.79236111111111107</v>
      </c>
      <c r="BN28" s="15"/>
      <c r="BO28" s="15"/>
      <c r="BP28" s="24">
        <f t="shared" si="13"/>
        <v>3</v>
      </c>
      <c r="BQ28" s="10" t="s">
        <v>142</v>
      </c>
      <c r="BR28" s="15"/>
      <c r="BS28" s="15"/>
      <c r="BT28" s="24"/>
    </row>
    <row r="29" spans="1:72" x14ac:dyDescent="0.25">
      <c r="A29" s="3">
        <v>25</v>
      </c>
      <c r="B29" s="4" t="s">
        <v>190</v>
      </c>
      <c r="C29" s="43">
        <f t="shared" si="16"/>
        <v>14</v>
      </c>
      <c r="D29" s="44">
        <f t="shared" si="17"/>
        <v>4</v>
      </c>
      <c r="E29" s="10" t="s">
        <v>58</v>
      </c>
      <c r="F29" s="15"/>
      <c r="G29" s="15"/>
      <c r="H29" s="24"/>
      <c r="I29" s="10" t="s">
        <v>58</v>
      </c>
      <c r="J29" s="15"/>
      <c r="K29" s="15"/>
      <c r="L29" s="24"/>
      <c r="M29" s="10" t="s">
        <v>249</v>
      </c>
      <c r="N29" s="15">
        <v>2</v>
      </c>
      <c r="O29" s="15"/>
      <c r="P29" s="24">
        <f t="shared" si="1"/>
        <v>22</v>
      </c>
      <c r="Q29" s="10" t="s">
        <v>56</v>
      </c>
      <c r="R29" s="15">
        <v>5</v>
      </c>
      <c r="S29" s="15"/>
      <c r="T29" s="24">
        <f t="shared" si="2"/>
        <v>30</v>
      </c>
      <c r="U29" s="10" t="s">
        <v>71</v>
      </c>
      <c r="V29" s="15">
        <v>2</v>
      </c>
      <c r="W29" s="15"/>
      <c r="X29" s="24">
        <f t="shared" si="3"/>
        <v>24</v>
      </c>
      <c r="Y29" s="10" t="s">
        <v>142</v>
      </c>
      <c r="Z29" s="15"/>
      <c r="AA29" s="15"/>
      <c r="AB29" s="24"/>
      <c r="AC29" s="10" t="s">
        <v>174</v>
      </c>
      <c r="AD29" s="15">
        <v>3</v>
      </c>
      <c r="AE29" s="15"/>
      <c r="AF29" s="24">
        <f t="shared" si="5"/>
        <v>8</v>
      </c>
      <c r="AG29" s="10">
        <v>0.47638888888888892</v>
      </c>
      <c r="AH29" s="15"/>
      <c r="AI29" s="15">
        <v>1</v>
      </c>
      <c r="AJ29" s="24">
        <f t="shared" si="6"/>
        <v>5</v>
      </c>
      <c r="AK29" s="10" t="s">
        <v>58</v>
      </c>
      <c r="AL29" s="15"/>
      <c r="AM29" s="15"/>
      <c r="AN29" s="24"/>
      <c r="AO29" s="10">
        <v>0.56597222222222221</v>
      </c>
      <c r="AP29" s="15"/>
      <c r="AQ29" s="15"/>
      <c r="AR29" s="24">
        <f t="shared" si="7"/>
        <v>2</v>
      </c>
      <c r="AS29" s="10">
        <v>0.62430555555555556</v>
      </c>
      <c r="AT29" s="15"/>
      <c r="AU29" s="15">
        <v>2</v>
      </c>
      <c r="AV29" s="24">
        <f t="shared" si="8"/>
        <v>2</v>
      </c>
      <c r="AW29" s="10">
        <v>0.65763888888888888</v>
      </c>
      <c r="AX29" s="15">
        <v>2</v>
      </c>
      <c r="AY29" s="15">
        <v>1</v>
      </c>
      <c r="AZ29" s="24">
        <f t="shared" si="9"/>
        <v>16</v>
      </c>
      <c r="BA29" s="10">
        <v>0.69027777777777777</v>
      </c>
      <c r="BB29" s="15"/>
      <c r="BC29" s="15"/>
      <c r="BD29" s="24">
        <f t="shared" si="10"/>
        <v>8</v>
      </c>
      <c r="BE29" s="10" t="s">
        <v>142</v>
      </c>
      <c r="BF29" s="15"/>
      <c r="BG29" s="15"/>
      <c r="BH29" s="24"/>
      <c r="BI29" s="10">
        <v>0.73888888888888893</v>
      </c>
      <c r="BJ29" s="15">
        <v>1</v>
      </c>
      <c r="BK29" s="15">
        <v>3</v>
      </c>
      <c r="BL29" s="24">
        <f t="shared" si="12"/>
        <v>3</v>
      </c>
      <c r="BM29" s="10">
        <v>0.79305555555555562</v>
      </c>
      <c r="BN29" s="15"/>
      <c r="BO29" s="15"/>
      <c r="BP29" s="24">
        <f t="shared" si="13"/>
        <v>3</v>
      </c>
      <c r="BQ29" s="10" t="s">
        <v>142</v>
      </c>
      <c r="BR29" s="15"/>
      <c r="BS29" s="15"/>
      <c r="BT29" s="24"/>
    </row>
    <row r="30" spans="1:72" x14ac:dyDescent="0.25">
      <c r="A30" s="3">
        <v>26</v>
      </c>
      <c r="B30" s="4" t="s">
        <v>191</v>
      </c>
      <c r="C30" s="43">
        <f t="shared" si="16"/>
        <v>9</v>
      </c>
      <c r="D30" s="44">
        <f t="shared" si="17"/>
        <v>6</v>
      </c>
      <c r="E30" s="10" t="s">
        <v>58</v>
      </c>
      <c r="F30" s="15"/>
      <c r="G30" s="15"/>
      <c r="H30" s="24"/>
      <c r="I30" s="10" t="s">
        <v>58</v>
      </c>
      <c r="J30" s="15"/>
      <c r="K30" s="15"/>
      <c r="L30" s="24"/>
      <c r="M30" s="10" t="s">
        <v>159</v>
      </c>
      <c r="N30" s="15">
        <v>1</v>
      </c>
      <c r="O30" s="15"/>
      <c r="P30" s="24">
        <f t="shared" si="1"/>
        <v>23</v>
      </c>
      <c r="Q30" s="10" t="s">
        <v>250</v>
      </c>
      <c r="R30" s="15"/>
      <c r="S30" s="15"/>
      <c r="T30" s="24">
        <f t="shared" si="2"/>
        <v>30</v>
      </c>
      <c r="U30" s="10" t="s">
        <v>75</v>
      </c>
      <c r="V30" s="15"/>
      <c r="W30" s="15">
        <v>2</v>
      </c>
      <c r="X30" s="24">
        <f t="shared" si="3"/>
        <v>22</v>
      </c>
      <c r="Y30" s="10" t="s">
        <v>142</v>
      </c>
      <c r="Z30" s="15"/>
      <c r="AA30" s="15"/>
      <c r="AB30" s="24"/>
      <c r="AC30" s="10" t="s">
        <v>251</v>
      </c>
      <c r="AD30" s="15"/>
      <c r="AE30" s="15"/>
      <c r="AF30" s="24">
        <f t="shared" si="5"/>
        <v>8</v>
      </c>
      <c r="AG30" s="10">
        <v>0.4770833333333333</v>
      </c>
      <c r="AH30" s="15"/>
      <c r="AI30" s="15"/>
      <c r="AJ30" s="24">
        <f t="shared" si="6"/>
        <v>5</v>
      </c>
      <c r="AK30" s="10" t="s">
        <v>58</v>
      </c>
      <c r="AL30" s="15"/>
      <c r="AM30" s="15"/>
      <c r="AN30" s="24"/>
      <c r="AO30" s="10">
        <v>0.56666666666666665</v>
      </c>
      <c r="AP30" s="15"/>
      <c r="AQ30" s="15"/>
      <c r="AR30" s="24">
        <f t="shared" si="7"/>
        <v>2</v>
      </c>
      <c r="AS30" s="10">
        <v>0.625</v>
      </c>
      <c r="AT30" s="15">
        <v>6</v>
      </c>
      <c r="AU30" s="15">
        <v>1</v>
      </c>
      <c r="AV30" s="24">
        <f t="shared" si="8"/>
        <v>7</v>
      </c>
      <c r="AW30" s="10">
        <v>0.65833333333333333</v>
      </c>
      <c r="AX30" s="15"/>
      <c r="AY30" s="15"/>
      <c r="AZ30" s="24">
        <f t="shared" si="9"/>
        <v>16</v>
      </c>
      <c r="BA30" s="10">
        <v>0.69097222222222221</v>
      </c>
      <c r="BB30" s="15">
        <v>2</v>
      </c>
      <c r="BC30" s="15">
        <v>3</v>
      </c>
      <c r="BD30" s="24">
        <f t="shared" si="10"/>
        <v>7</v>
      </c>
      <c r="BE30" s="10" t="s">
        <v>142</v>
      </c>
      <c r="BF30" s="15"/>
      <c r="BG30" s="15"/>
      <c r="BH30" s="24"/>
      <c r="BI30" s="10">
        <v>0.73958333333333337</v>
      </c>
      <c r="BJ30" s="15"/>
      <c r="BK30" s="15"/>
      <c r="BL30" s="24">
        <f t="shared" si="12"/>
        <v>3</v>
      </c>
      <c r="BM30" s="10">
        <v>0.79375000000000007</v>
      </c>
      <c r="BN30" s="15"/>
      <c r="BO30" s="15"/>
      <c r="BP30" s="24">
        <f t="shared" si="13"/>
        <v>3</v>
      </c>
      <c r="BQ30" s="10" t="s">
        <v>142</v>
      </c>
      <c r="BR30" s="15"/>
      <c r="BS30" s="15"/>
      <c r="BT30" s="24"/>
    </row>
    <row r="31" spans="1:72" x14ac:dyDescent="0.25">
      <c r="A31" s="3">
        <v>27</v>
      </c>
      <c r="B31" s="4" t="s">
        <v>192</v>
      </c>
      <c r="C31" s="43">
        <f t="shared" si="16"/>
        <v>7</v>
      </c>
      <c r="D31" s="44">
        <f t="shared" si="17"/>
        <v>2</v>
      </c>
      <c r="E31" s="10" t="s">
        <v>58</v>
      </c>
      <c r="F31" s="15"/>
      <c r="G31" s="15"/>
      <c r="H31" s="24"/>
      <c r="I31" s="10" t="s">
        <v>58</v>
      </c>
      <c r="J31" s="15"/>
      <c r="K31" s="15"/>
      <c r="L31" s="24"/>
      <c r="M31" s="10" t="s">
        <v>163</v>
      </c>
      <c r="N31" s="15">
        <v>1</v>
      </c>
      <c r="O31" s="15"/>
      <c r="P31" s="24">
        <f t="shared" si="1"/>
        <v>24</v>
      </c>
      <c r="Q31" s="10" t="s">
        <v>252</v>
      </c>
      <c r="R31" s="15"/>
      <c r="S31" s="15"/>
      <c r="T31" s="24">
        <f t="shared" si="2"/>
        <v>30</v>
      </c>
      <c r="U31" s="10" t="s">
        <v>253</v>
      </c>
      <c r="V31" s="15"/>
      <c r="W31" s="15">
        <v>1</v>
      </c>
      <c r="X31" s="24">
        <f t="shared" si="3"/>
        <v>21</v>
      </c>
      <c r="Y31" s="10" t="s">
        <v>142</v>
      </c>
      <c r="Z31" s="15"/>
      <c r="AA31" s="15"/>
      <c r="AB31" s="24"/>
      <c r="AC31" s="10" t="s">
        <v>254</v>
      </c>
      <c r="AD31" s="15"/>
      <c r="AE31" s="15"/>
      <c r="AF31" s="24">
        <f t="shared" si="5"/>
        <v>8</v>
      </c>
      <c r="AG31" s="10">
        <v>0.47847222222222219</v>
      </c>
      <c r="AH31" s="15"/>
      <c r="AI31" s="15">
        <v>1</v>
      </c>
      <c r="AJ31" s="24">
        <f t="shared" si="6"/>
        <v>4</v>
      </c>
      <c r="AK31" s="10" t="s">
        <v>58</v>
      </c>
      <c r="AL31" s="15"/>
      <c r="AM31" s="15"/>
      <c r="AN31" s="24"/>
      <c r="AO31" s="10">
        <v>0.56805555555555554</v>
      </c>
      <c r="AP31" s="15"/>
      <c r="AQ31" s="15"/>
      <c r="AR31" s="24">
        <f t="shared" si="7"/>
        <v>2</v>
      </c>
      <c r="AS31" s="10">
        <v>0.62638888888888888</v>
      </c>
      <c r="AT31" s="15">
        <v>2</v>
      </c>
      <c r="AU31" s="15"/>
      <c r="AV31" s="24">
        <f t="shared" si="8"/>
        <v>9</v>
      </c>
      <c r="AW31" s="10">
        <v>0.65972222222222221</v>
      </c>
      <c r="AX31" s="15">
        <v>1</v>
      </c>
      <c r="AY31" s="15"/>
      <c r="AZ31" s="24">
        <f t="shared" si="9"/>
        <v>17</v>
      </c>
      <c r="BA31" s="10">
        <v>0.69236111111111109</v>
      </c>
      <c r="BB31" s="15">
        <v>3</v>
      </c>
      <c r="BC31" s="15"/>
      <c r="BD31" s="24">
        <f t="shared" si="10"/>
        <v>10</v>
      </c>
      <c r="BE31" s="10" t="s">
        <v>142</v>
      </c>
      <c r="BF31" s="15"/>
      <c r="BG31" s="15"/>
      <c r="BH31" s="24"/>
      <c r="BI31" s="10">
        <v>0.74097222222222225</v>
      </c>
      <c r="BJ31" s="15">
        <v>1</v>
      </c>
      <c r="BK31" s="15"/>
      <c r="BL31" s="24">
        <f t="shared" si="12"/>
        <v>4</v>
      </c>
      <c r="BM31" s="10">
        <v>0.79513888888888884</v>
      </c>
      <c r="BN31" s="15"/>
      <c r="BO31" s="15"/>
      <c r="BP31" s="24">
        <f t="shared" si="13"/>
        <v>3</v>
      </c>
      <c r="BQ31" s="10" t="s">
        <v>142</v>
      </c>
      <c r="BR31" s="15"/>
      <c r="BS31" s="15"/>
      <c r="BT31" s="24"/>
    </row>
    <row r="32" spans="1:72" x14ac:dyDescent="0.25">
      <c r="A32" s="3">
        <v>28</v>
      </c>
      <c r="B32" s="12" t="s">
        <v>193</v>
      </c>
      <c r="C32" s="43">
        <f t="shared" si="16"/>
        <v>50</v>
      </c>
      <c r="D32" s="44">
        <f t="shared" si="17"/>
        <v>41</v>
      </c>
      <c r="E32" s="10" t="s">
        <v>58</v>
      </c>
      <c r="F32" s="15"/>
      <c r="G32" s="15"/>
      <c r="H32" s="24"/>
      <c r="I32" s="10" t="s">
        <v>58</v>
      </c>
      <c r="J32" s="15"/>
      <c r="K32" s="15"/>
      <c r="L32" s="24"/>
      <c r="M32" s="10" t="s">
        <v>255</v>
      </c>
      <c r="N32" s="15"/>
      <c r="O32" s="15">
        <v>5</v>
      </c>
      <c r="P32" s="24">
        <f t="shared" si="1"/>
        <v>19</v>
      </c>
      <c r="Q32" s="10" t="s">
        <v>64</v>
      </c>
      <c r="R32" s="15"/>
      <c r="S32" s="15">
        <v>16</v>
      </c>
      <c r="T32" s="24">
        <f t="shared" si="2"/>
        <v>14</v>
      </c>
      <c r="U32" s="10" t="s">
        <v>83</v>
      </c>
      <c r="V32" s="15"/>
      <c r="W32" s="15">
        <v>18</v>
      </c>
      <c r="X32" s="24">
        <f t="shared" si="3"/>
        <v>3</v>
      </c>
      <c r="Y32" s="10" t="s">
        <v>142</v>
      </c>
      <c r="Z32" s="15"/>
      <c r="AA32" s="15"/>
      <c r="AB32" s="24"/>
      <c r="AC32" s="10" t="s">
        <v>256</v>
      </c>
      <c r="AD32" s="15"/>
      <c r="AE32" s="15">
        <v>2</v>
      </c>
      <c r="AF32" s="24">
        <f t="shared" si="5"/>
        <v>6</v>
      </c>
      <c r="AG32" s="10">
        <v>0.47916666666666669</v>
      </c>
      <c r="AH32" s="15"/>
      <c r="AI32" s="15"/>
      <c r="AJ32" s="24">
        <f t="shared" si="6"/>
        <v>4</v>
      </c>
      <c r="AK32" s="10" t="s">
        <v>58</v>
      </c>
      <c r="AL32" s="15"/>
      <c r="AM32" s="15"/>
      <c r="AN32" s="24"/>
      <c r="AO32" s="10">
        <v>0.56874999999999998</v>
      </c>
      <c r="AP32" s="15">
        <v>15</v>
      </c>
      <c r="AQ32" s="15"/>
      <c r="AR32" s="24">
        <f t="shared" si="7"/>
        <v>17</v>
      </c>
      <c r="AS32" s="10">
        <v>0.62708333333333333</v>
      </c>
      <c r="AT32" s="15">
        <v>18</v>
      </c>
      <c r="AU32" s="15"/>
      <c r="AV32" s="24">
        <f t="shared" si="8"/>
        <v>27</v>
      </c>
      <c r="AW32" s="10">
        <v>0.66041666666666665</v>
      </c>
      <c r="AX32" s="15">
        <v>12</v>
      </c>
      <c r="AY32" s="15"/>
      <c r="AZ32" s="24">
        <f t="shared" si="9"/>
        <v>29</v>
      </c>
      <c r="BA32" s="10">
        <v>0.69305555555555554</v>
      </c>
      <c r="BB32" s="15">
        <v>5</v>
      </c>
      <c r="BC32" s="15"/>
      <c r="BD32" s="24">
        <f t="shared" si="10"/>
        <v>15</v>
      </c>
      <c r="BE32" s="10" t="s">
        <v>142</v>
      </c>
      <c r="BF32" s="15"/>
      <c r="BG32" s="15"/>
      <c r="BH32" s="24"/>
      <c r="BI32" s="10">
        <v>0.7416666666666667</v>
      </c>
      <c r="BJ32" s="15">
        <v>1</v>
      </c>
      <c r="BK32" s="15"/>
      <c r="BL32" s="24">
        <f t="shared" si="12"/>
        <v>5</v>
      </c>
      <c r="BM32" s="10">
        <v>0.79583333333333339</v>
      </c>
      <c r="BN32" s="15"/>
      <c r="BO32" s="15"/>
      <c r="BP32" s="24">
        <f t="shared" si="13"/>
        <v>3</v>
      </c>
      <c r="BQ32" s="10" t="s">
        <v>142</v>
      </c>
      <c r="BR32" s="15"/>
      <c r="BS32" s="15"/>
      <c r="BT32" s="24"/>
    </row>
    <row r="33" spans="1:72" x14ac:dyDescent="0.25">
      <c r="A33" s="3">
        <v>29</v>
      </c>
      <c r="B33" s="12" t="s">
        <v>194</v>
      </c>
      <c r="C33" s="43">
        <f t="shared" si="16"/>
        <v>1</v>
      </c>
      <c r="D33" s="44">
        <f t="shared" si="17"/>
        <v>6</v>
      </c>
      <c r="E33" s="10" t="s">
        <v>58</v>
      </c>
      <c r="F33" s="15"/>
      <c r="G33" s="15"/>
      <c r="H33" s="24"/>
      <c r="I33" s="10" t="s">
        <v>58</v>
      </c>
      <c r="J33" s="15"/>
      <c r="K33" s="15"/>
      <c r="L33" s="24"/>
      <c r="M33" s="10" t="s">
        <v>167</v>
      </c>
      <c r="N33" s="15"/>
      <c r="O33" s="15"/>
      <c r="P33" s="24">
        <f t="shared" si="1"/>
        <v>19</v>
      </c>
      <c r="Q33" s="10" t="s">
        <v>74</v>
      </c>
      <c r="R33" s="15"/>
      <c r="S33" s="15">
        <v>3</v>
      </c>
      <c r="T33" s="24">
        <f t="shared" si="2"/>
        <v>11</v>
      </c>
      <c r="U33" s="10" t="s">
        <v>87</v>
      </c>
      <c r="V33" s="15">
        <v>1</v>
      </c>
      <c r="W33" s="15"/>
      <c r="X33" s="24">
        <f t="shared" si="3"/>
        <v>4</v>
      </c>
      <c r="Y33" s="10" t="s">
        <v>142</v>
      </c>
      <c r="Z33" s="15"/>
      <c r="AA33" s="15"/>
      <c r="AB33" s="24"/>
      <c r="AC33" s="10" t="s">
        <v>257</v>
      </c>
      <c r="AD33" s="15"/>
      <c r="AE33" s="15"/>
      <c r="AF33" s="24">
        <f t="shared" si="5"/>
        <v>6</v>
      </c>
      <c r="AG33" s="10">
        <v>0.48055555555555557</v>
      </c>
      <c r="AH33" s="15"/>
      <c r="AI33" s="15"/>
      <c r="AJ33" s="24">
        <f t="shared" si="6"/>
        <v>4</v>
      </c>
      <c r="AK33" s="10" t="s">
        <v>58</v>
      </c>
      <c r="AL33" s="15"/>
      <c r="AM33" s="15"/>
      <c r="AN33" s="24"/>
      <c r="AO33" s="10">
        <v>0.57013888888888886</v>
      </c>
      <c r="AP33" s="15"/>
      <c r="AQ33" s="15"/>
      <c r="AR33" s="24">
        <f t="shared" si="7"/>
        <v>17</v>
      </c>
      <c r="AS33" s="10">
        <v>0.62847222222222221</v>
      </c>
      <c r="AT33" s="15"/>
      <c r="AU33" s="15"/>
      <c r="AV33" s="24">
        <f t="shared" si="8"/>
        <v>27</v>
      </c>
      <c r="AW33" s="10">
        <v>0.66180555555555554</v>
      </c>
      <c r="AX33" s="15"/>
      <c r="AY33" s="15">
        <v>2</v>
      </c>
      <c r="AZ33" s="24">
        <f t="shared" si="9"/>
        <v>27</v>
      </c>
      <c r="BA33" s="10">
        <v>0.69444444444444453</v>
      </c>
      <c r="BB33" s="15"/>
      <c r="BC33" s="15">
        <v>1</v>
      </c>
      <c r="BD33" s="24">
        <f t="shared" si="10"/>
        <v>14</v>
      </c>
      <c r="BE33" s="10" t="s">
        <v>142</v>
      </c>
      <c r="BF33" s="15"/>
      <c r="BG33" s="15"/>
      <c r="BH33" s="24"/>
      <c r="BI33" s="10">
        <v>0.74305555555555547</v>
      </c>
      <c r="BJ33" s="15"/>
      <c r="BK33" s="15"/>
      <c r="BL33" s="24">
        <f t="shared" si="12"/>
        <v>5</v>
      </c>
      <c r="BM33" s="10">
        <v>0.79722222222222217</v>
      </c>
      <c r="BN33" s="15"/>
      <c r="BO33" s="15"/>
      <c r="BP33" s="24">
        <f t="shared" si="13"/>
        <v>3</v>
      </c>
      <c r="BQ33" s="10" t="s">
        <v>142</v>
      </c>
      <c r="BR33" s="15"/>
      <c r="BS33" s="15"/>
      <c r="BT33" s="24"/>
    </row>
    <row r="34" spans="1:72" x14ac:dyDescent="0.25">
      <c r="A34" s="3">
        <v>30</v>
      </c>
      <c r="B34" s="12" t="s">
        <v>195</v>
      </c>
      <c r="C34" s="43">
        <f t="shared" si="16"/>
        <v>4</v>
      </c>
      <c r="D34" s="44">
        <f t="shared" si="17"/>
        <v>19</v>
      </c>
      <c r="E34" s="10" t="s">
        <v>58</v>
      </c>
      <c r="F34" s="15"/>
      <c r="G34" s="15"/>
      <c r="H34" s="24"/>
      <c r="I34" s="10" t="s">
        <v>58</v>
      </c>
      <c r="J34" s="15"/>
      <c r="K34" s="15"/>
      <c r="L34" s="24"/>
      <c r="M34" s="10" t="s">
        <v>36</v>
      </c>
      <c r="N34" s="15"/>
      <c r="O34" s="15">
        <v>5</v>
      </c>
      <c r="P34" s="24">
        <f t="shared" si="1"/>
        <v>14</v>
      </c>
      <c r="Q34" s="10" t="s">
        <v>258</v>
      </c>
      <c r="R34" s="15"/>
      <c r="S34" s="15">
        <v>5</v>
      </c>
      <c r="T34" s="24">
        <f t="shared" si="2"/>
        <v>6</v>
      </c>
      <c r="U34" s="10" t="s">
        <v>95</v>
      </c>
      <c r="V34" s="15">
        <v>2</v>
      </c>
      <c r="W34" s="15"/>
      <c r="X34" s="24">
        <f t="shared" si="3"/>
        <v>6</v>
      </c>
      <c r="Y34" s="10" t="s">
        <v>142</v>
      </c>
      <c r="Z34" s="15"/>
      <c r="AA34" s="15"/>
      <c r="AB34" s="24"/>
      <c r="AC34" s="10" t="s">
        <v>259</v>
      </c>
      <c r="AD34" s="15"/>
      <c r="AE34" s="15">
        <v>2</v>
      </c>
      <c r="AF34" s="24">
        <f t="shared" si="5"/>
        <v>4</v>
      </c>
      <c r="AG34" s="10">
        <v>0.48194444444444445</v>
      </c>
      <c r="AH34" s="15">
        <v>2</v>
      </c>
      <c r="AI34" s="15"/>
      <c r="AJ34" s="24">
        <f t="shared" si="6"/>
        <v>6</v>
      </c>
      <c r="AK34" s="10" t="s">
        <v>58</v>
      </c>
      <c r="AL34" s="15"/>
      <c r="AM34" s="15"/>
      <c r="AN34" s="24"/>
      <c r="AO34" s="10">
        <v>0.57152777777777775</v>
      </c>
      <c r="AP34" s="15"/>
      <c r="AQ34" s="15"/>
      <c r="AR34" s="24">
        <f t="shared" si="7"/>
        <v>17</v>
      </c>
      <c r="AS34" s="10">
        <v>0.63055555555555554</v>
      </c>
      <c r="AT34" s="15"/>
      <c r="AU34" s="15">
        <v>3</v>
      </c>
      <c r="AV34" s="24">
        <f t="shared" si="8"/>
        <v>24</v>
      </c>
      <c r="AW34" s="10">
        <v>0.66388888888888886</v>
      </c>
      <c r="AX34" s="15"/>
      <c r="AY34" s="15">
        <v>4</v>
      </c>
      <c r="AZ34" s="24">
        <f t="shared" si="9"/>
        <v>23</v>
      </c>
      <c r="BA34" s="10">
        <v>0.69652777777777775</v>
      </c>
      <c r="BB34" s="15"/>
      <c r="BC34" s="15"/>
      <c r="BD34" s="24">
        <f t="shared" si="10"/>
        <v>14</v>
      </c>
      <c r="BE34" s="10" t="s">
        <v>142</v>
      </c>
      <c r="BF34" s="15"/>
      <c r="BG34" s="15"/>
      <c r="BH34" s="24"/>
      <c r="BI34" s="10">
        <v>0.74513888888888891</v>
      </c>
      <c r="BJ34" s="15"/>
      <c r="BK34" s="15">
        <v>2</v>
      </c>
      <c r="BL34" s="24">
        <f t="shared" si="12"/>
        <v>3</v>
      </c>
      <c r="BM34" s="10">
        <v>0.7993055555555556</v>
      </c>
      <c r="BN34" s="15"/>
      <c r="BO34" s="15"/>
      <c r="BP34" s="24">
        <f t="shared" si="13"/>
        <v>3</v>
      </c>
      <c r="BQ34" s="10" t="s">
        <v>142</v>
      </c>
      <c r="BR34" s="15"/>
      <c r="BS34" s="15"/>
      <c r="BT34" s="24"/>
    </row>
    <row r="35" spans="1:72" x14ac:dyDescent="0.25">
      <c r="A35" s="3">
        <v>31</v>
      </c>
      <c r="B35" s="12" t="s">
        <v>23</v>
      </c>
      <c r="C35" s="43">
        <f t="shared" si="16"/>
        <v>3</v>
      </c>
      <c r="D35" s="44">
        <f t="shared" si="17"/>
        <v>43</v>
      </c>
      <c r="E35" s="10" t="s">
        <v>58</v>
      </c>
      <c r="F35" s="15"/>
      <c r="G35" s="15"/>
      <c r="H35" s="24"/>
      <c r="I35" s="10" t="s">
        <v>58</v>
      </c>
      <c r="J35" s="15"/>
      <c r="K35" s="15"/>
      <c r="L35" s="24"/>
      <c r="M35" s="10" t="s">
        <v>171</v>
      </c>
      <c r="N35" s="15"/>
      <c r="O35" s="15">
        <v>8</v>
      </c>
      <c r="P35" s="24">
        <f t="shared" si="1"/>
        <v>6</v>
      </c>
      <c r="Q35" s="10" t="s">
        <v>82</v>
      </c>
      <c r="R35" s="15"/>
      <c r="S35" s="15">
        <v>5</v>
      </c>
      <c r="T35" s="24">
        <f t="shared" si="2"/>
        <v>1</v>
      </c>
      <c r="U35" s="10" t="s">
        <v>260</v>
      </c>
      <c r="V35" s="15"/>
      <c r="W35" s="15">
        <v>4</v>
      </c>
      <c r="X35" s="24">
        <f t="shared" si="3"/>
        <v>2</v>
      </c>
      <c r="Y35" s="10" t="s">
        <v>142</v>
      </c>
      <c r="Z35" s="15"/>
      <c r="AA35" s="15"/>
      <c r="AB35" s="24"/>
      <c r="AC35" s="10" t="s">
        <v>261</v>
      </c>
      <c r="AD35" s="15"/>
      <c r="AE35" s="15">
        <v>3</v>
      </c>
      <c r="AF35" s="24">
        <f t="shared" si="5"/>
        <v>1</v>
      </c>
      <c r="AG35" s="10">
        <v>0.4826388888888889</v>
      </c>
      <c r="AH35" s="15">
        <v>3</v>
      </c>
      <c r="AI35" s="15"/>
      <c r="AJ35" s="24">
        <f t="shared" si="6"/>
        <v>9</v>
      </c>
      <c r="AK35" s="10" t="s">
        <v>58</v>
      </c>
      <c r="AL35" s="15"/>
      <c r="AM35" s="15"/>
      <c r="AN35" s="24"/>
      <c r="AO35" s="10">
        <v>0.57222222222222219</v>
      </c>
      <c r="AP35" s="15"/>
      <c r="AQ35" s="15">
        <v>2</v>
      </c>
      <c r="AR35" s="24">
        <f t="shared" si="7"/>
        <v>15</v>
      </c>
      <c r="AS35" s="10">
        <v>0.63124999999999998</v>
      </c>
      <c r="AT35" s="15"/>
      <c r="AU35" s="15">
        <v>6</v>
      </c>
      <c r="AV35" s="24">
        <f t="shared" si="8"/>
        <v>18</v>
      </c>
      <c r="AW35" s="10">
        <v>0.6645833333333333</v>
      </c>
      <c r="AX35" s="15"/>
      <c r="AY35" s="15">
        <v>10</v>
      </c>
      <c r="AZ35" s="24">
        <f t="shared" si="9"/>
        <v>13</v>
      </c>
      <c r="BA35" s="10">
        <v>0.6972222222222223</v>
      </c>
      <c r="BB35" s="15"/>
      <c r="BC35" s="15">
        <v>5</v>
      </c>
      <c r="BD35" s="24">
        <f t="shared" si="10"/>
        <v>9</v>
      </c>
      <c r="BE35" s="10" t="s">
        <v>142</v>
      </c>
      <c r="BF35" s="15"/>
      <c r="BG35" s="15"/>
      <c r="BH35" s="24"/>
      <c r="BI35" s="10">
        <v>0.74583333333333324</v>
      </c>
      <c r="BJ35" s="15"/>
      <c r="BK35" s="15">
        <v>2</v>
      </c>
      <c r="BL35" s="24">
        <f t="shared" si="12"/>
        <v>1</v>
      </c>
      <c r="BM35" s="10">
        <v>0.79999999999999993</v>
      </c>
      <c r="BN35" s="15"/>
      <c r="BO35" s="15">
        <v>2</v>
      </c>
      <c r="BP35" s="24">
        <f t="shared" si="13"/>
        <v>1</v>
      </c>
      <c r="BQ35" s="10" t="s">
        <v>142</v>
      </c>
      <c r="BR35" s="15"/>
      <c r="BS35" s="15"/>
      <c r="BT35" s="24"/>
    </row>
    <row r="36" spans="1:72" x14ac:dyDescent="0.25">
      <c r="A36" s="3">
        <v>32</v>
      </c>
      <c r="B36" s="12" t="s">
        <v>24</v>
      </c>
      <c r="C36" s="43">
        <f t="shared" si="16"/>
        <v>0</v>
      </c>
      <c r="D36" s="44">
        <f t="shared" si="17"/>
        <v>29</v>
      </c>
      <c r="E36" s="10" t="s">
        <v>58</v>
      </c>
      <c r="F36" s="15"/>
      <c r="G36" s="15"/>
      <c r="H36" s="24"/>
      <c r="I36" s="10" t="s">
        <v>58</v>
      </c>
      <c r="J36" s="15"/>
      <c r="K36" s="15"/>
      <c r="L36" s="24"/>
      <c r="M36" s="10" t="s">
        <v>41</v>
      </c>
      <c r="N36" s="15"/>
      <c r="O36" s="15">
        <v>6</v>
      </c>
      <c r="P36" s="24">
        <f t="shared" si="1"/>
        <v>0</v>
      </c>
      <c r="Q36" s="10" t="s">
        <v>262</v>
      </c>
      <c r="R36" s="15"/>
      <c r="S36" s="15">
        <v>1</v>
      </c>
      <c r="T36" s="24">
        <f t="shared" si="2"/>
        <v>0</v>
      </c>
      <c r="U36" s="10" t="s">
        <v>99</v>
      </c>
      <c r="V36" s="15"/>
      <c r="W36" s="15">
        <v>2</v>
      </c>
      <c r="X36" s="24">
        <f t="shared" si="3"/>
        <v>0</v>
      </c>
      <c r="Y36" s="10" t="s">
        <v>142</v>
      </c>
      <c r="Z36" s="15"/>
      <c r="AA36" s="15"/>
      <c r="AB36" s="24"/>
      <c r="AC36" s="10" t="s">
        <v>263</v>
      </c>
      <c r="AD36" s="15"/>
      <c r="AE36" s="15">
        <v>1</v>
      </c>
      <c r="AF36" s="24">
        <f t="shared" si="5"/>
        <v>0</v>
      </c>
      <c r="AG36" s="10">
        <v>0.48333333333333334</v>
      </c>
      <c r="AH36" s="15"/>
      <c r="AI36" s="15">
        <v>8</v>
      </c>
      <c r="AJ36" s="24">
        <f t="shared" si="6"/>
        <v>1</v>
      </c>
      <c r="AK36" s="10" t="s">
        <v>58</v>
      </c>
      <c r="AL36" s="15"/>
      <c r="AM36" s="15"/>
      <c r="AN36" s="24"/>
      <c r="AO36" s="10">
        <v>0.57361111111111118</v>
      </c>
      <c r="AP36" s="15"/>
      <c r="AQ36" s="15"/>
      <c r="AR36" s="24">
        <f t="shared" si="7"/>
        <v>15</v>
      </c>
      <c r="AS36" s="10">
        <v>0.63194444444444442</v>
      </c>
      <c r="AT36" s="15"/>
      <c r="AU36" s="15">
        <v>3</v>
      </c>
      <c r="AV36" s="24">
        <f t="shared" si="8"/>
        <v>15</v>
      </c>
      <c r="AW36" s="10">
        <v>0.66527777777777775</v>
      </c>
      <c r="AX36" s="15"/>
      <c r="AY36" s="15">
        <v>5</v>
      </c>
      <c r="AZ36" s="24">
        <f t="shared" si="9"/>
        <v>8</v>
      </c>
      <c r="BA36" s="10">
        <v>0.69791666666666663</v>
      </c>
      <c r="BB36" s="15"/>
      <c r="BC36" s="15">
        <v>3</v>
      </c>
      <c r="BD36" s="24">
        <f t="shared" si="10"/>
        <v>6</v>
      </c>
      <c r="BE36" s="10" t="s">
        <v>142</v>
      </c>
      <c r="BF36" s="15"/>
      <c r="BG36" s="15"/>
      <c r="BH36" s="24"/>
      <c r="BI36" s="10">
        <v>0.74652777777777779</v>
      </c>
      <c r="BJ36" s="15"/>
      <c r="BK36" s="15">
        <v>1</v>
      </c>
      <c r="BL36" s="24">
        <f t="shared" si="12"/>
        <v>0</v>
      </c>
      <c r="BM36" s="10">
        <v>0.80069444444444438</v>
      </c>
      <c r="BN36" s="15"/>
      <c r="BO36" s="15">
        <v>1</v>
      </c>
      <c r="BP36" s="24">
        <f t="shared" si="13"/>
        <v>0</v>
      </c>
      <c r="BQ36" s="10" t="s">
        <v>142</v>
      </c>
      <c r="BR36" s="15"/>
      <c r="BS36" s="15"/>
      <c r="BT36" s="24"/>
    </row>
    <row r="37" spans="1:72" x14ac:dyDescent="0.25">
      <c r="A37" s="3">
        <v>33</v>
      </c>
      <c r="B37" s="5" t="s">
        <v>182</v>
      </c>
      <c r="C37" s="43">
        <f t="shared" si="16"/>
        <v>2</v>
      </c>
      <c r="D37" s="44">
        <f t="shared" si="17"/>
        <v>6</v>
      </c>
      <c r="E37" s="10" t="s">
        <v>58</v>
      </c>
      <c r="F37" s="15"/>
      <c r="G37" s="15"/>
      <c r="H37" s="24"/>
      <c r="I37" s="10" t="s">
        <v>58</v>
      </c>
      <c r="J37" s="15"/>
      <c r="K37" s="15"/>
      <c r="L37" s="24"/>
      <c r="M37" s="10" t="s">
        <v>58</v>
      </c>
      <c r="N37" s="15"/>
      <c r="O37" s="15"/>
      <c r="P37" s="24">
        <f t="shared" si="1"/>
        <v>0</v>
      </c>
      <c r="Q37" s="10" t="s">
        <v>58</v>
      </c>
      <c r="R37" s="15"/>
      <c r="S37" s="15"/>
      <c r="T37" s="24">
        <f t="shared" si="2"/>
        <v>0</v>
      </c>
      <c r="U37" s="10" t="s">
        <v>58</v>
      </c>
      <c r="V37" s="15"/>
      <c r="W37" s="15"/>
      <c r="X37" s="24">
        <f t="shared" si="3"/>
        <v>0</v>
      </c>
      <c r="Y37" s="10"/>
      <c r="Z37" s="15"/>
      <c r="AA37" s="15"/>
      <c r="AB37" s="24"/>
      <c r="AC37" s="10" t="s">
        <v>58</v>
      </c>
      <c r="AD37" s="15"/>
      <c r="AE37" s="15"/>
      <c r="AF37" s="24">
        <f t="shared" si="5"/>
        <v>0</v>
      </c>
      <c r="AG37" s="10" t="s">
        <v>58</v>
      </c>
      <c r="AH37" s="15"/>
      <c r="AI37" s="15"/>
      <c r="AJ37" s="24">
        <f t="shared" si="6"/>
        <v>1</v>
      </c>
      <c r="AK37" s="10" t="s">
        <v>58</v>
      </c>
      <c r="AL37" s="15"/>
      <c r="AM37" s="15"/>
      <c r="AN37" s="24"/>
      <c r="AO37" s="10">
        <v>0.57500000000000007</v>
      </c>
      <c r="AP37" s="15"/>
      <c r="AQ37" s="15">
        <v>2</v>
      </c>
      <c r="AR37" s="24">
        <f t="shared" si="7"/>
        <v>13</v>
      </c>
      <c r="AS37" s="10">
        <v>0.6333333333333333</v>
      </c>
      <c r="AT37" s="15">
        <v>2</v>
      </c>
      <c r="AU37" s="15">
        <v>2</v>
      </c>
      <c r="AV37" s="24">
        <f t="shared" si="8"/>
        <v>15</v>
      </c>
      <c r="AW37" s="10">
        <v>0.66666666666666663</v>
      </c>
      <c r="AX37" s="15"/>
      <c r="AY37" s="15">
        <v>2</v>
      </c>
      <c r="AZ37" s="24">
        <f t="shared" si="9"/>
        <v>6</v>
      </c>
      <c r="BA37" s="10">
        <v>0.69930555555555562</v>
      </c>
      <c r="BB37" s="15"/>
      <c r="BC37" s="15"/>
      <c r="BD37" s="24">
        <f t="shared" si="10"/>
        <v>6</v>
      </c>
      <c r="BE37" s="10" t="s">
        <v>142</v>
      </c>
      <c r="BF37" s="15"/>
      <c r="BG37" s="15"/>
      <c r="BH37" s="24"/>
      <c r="BI37" s="10" t="s">
        <v>58</v>
      </c>
      <c r="BJ37" s="15"/>
      <c r="BK37" s="15"/>
      <c r="BL37" s="24">
        <f t="shared" si="12"/>
        <v>0</v>
      </c>
      <c r="BM37" s="10" t="s">
        <v>58</v>
      </c>
      <c r="BN37" s="15"/>
      <c r="BO37" s="15"/>
      <c r="BP37" s="24">
        <f t="shared" si="13"/>
        <v>0</v>
      </c>
      <c r="BQ37" s="10" t="s">
        <v>142</v>
      </c>
      <c r="BR37" s="15"/>
      <c r="BS37" s="15"/>
      <c r="BT37" s="24"/>
    </row>
    <row r="38" spans="1:72" x14ac:dyDescent="0.25">
      <c r="A38" s="3">
        <v>34</v>
      </c>
      <c r="B38" s="5" t="s">
        <v>179</v>
      </c>
      <c r="C38" s="43">
        <f t="shared" si="16"/>
        <v>0</v>
      </c>
      <c r="D38" s="44">
        <f t="shared" si="17"/>
        <v>6</v>
      </c>
      <c r="E38" s="10" t="s">
        <v>58</v>
      </c>
      <c r="F38" s="15"/>
      <c r="G38" s="15"/>
      <c r="H38" s="24"/>
      <c r="I38" s="10" t="s">
        <v>58</v>
      </c>
      <c r="J38" s="15"/>
      <c r="K38" s="15"/>
      <c r="L38" s="24"/>
      <c r="M38" s="10" t="s">
        <v>58</v>
      </c>
      <c r="N38" s="15"/>
      <c r="O38" s="15"/>
      <c r="P38" s="24">
        <f t="shared" si="1"/>
        <v>0</v>
      </c>
      <c r="Q38" s="10" t="s">
        <v>58</v>
      </c>
      <c r="R38" s="15"/>
      <c r="S38" s="15"/>
      <c r="T38" s="24">
        <f t="shared" si="2"/>
        <v>0</v>
      </c>
      <c r="U38" s="10" t="s">
        <v>58</v>
      </c>
      <c r="V38" s="15"/>
      <c r="W38" s="15"/>
      <c r="X38" s="24">
        <f t="shared" si="3"/>
        <v>0</v>
      </c>
      <c r="Y38" s="10"/>
      <c r="Z38" s="15"/>
      <c r="AA38" s="15"/>
      <c r="AB38" s="24"/>
      <c r="AC38" s="10" t="s">
        <v>58</v>
      </c>
      <c r="AD38" s="15"/>
      <c r="AE38" s="15"/>
      <c r="AF38" s="24">
        <f t="shared" si="5"/>
        <v>0</v>
      </c>
      <c r="AG38" s="10" t="s">
        <v>58</v>
      </c>
      <c r="AH38" s="15"/>
      <c r="AI38" s="15"/>
      <c r="AJ38" s="24">
        <f t="shared" si="6"/>
        <v>1</v>
      </c>
      <c r="AK38" s="10" t="s">
        <v>58</v>
      </c>
      <c r="AL38" s="15"/>
      <c r="AM38" s="15"/>
      <c r="AN38" s="24"/>
      <c r="AO38" s="10">
        <v>0.5756944444444444</v>
      </c>
      <c r="AP38" s="15"/>
      <c r="AQ38" s="15">
        <v>3</v>
      </c>
      <c r="AR38" s="24">
        <f t="shared" si="7"/>
        <v>10</v>
      </c>
      <c r="AS38" s="10">
        <v>0.63402777777777775</v>
      </c>
      <c r="AT38" s="15"/>
      <c r="AU38" s="15">
        <v>1</v>
      </c>
      <c r="AV38" s="24">
        <f t="shared" si="8"/>
        <v>14</v>
      </c>
      <c r="AW38" s="10">
        <v>0.66736111111111107</v>
      </c>
      <c r="AX38" s="15"/>
      <c r="AY38" s="15"/>
      <c r="AZ38" s="24">
        <f t="shared" si="9"/>
        <v>6</v>
      </c>
      <c r="BA38" s="10">
        <v>0.70000000000000007</v>
      </c>
      <c r="BB38" s="15"/>
      <c r="BC38" s="15">
        <v>2</v>
      </c>
      <c r="BD38" s="24">
        <f t="shared" si="10"/>
        <v>4</v>
      </c>
      <c r="BE38" s="10" t="s">
        <v>142</v>
      </c>
      <c r="BF38" s="15"/>
      <c r="BG38" s="15"/>
      <c r="BH38" s="24"/>
      <c r="BI38" s="10" t="s">
        <v>58</v>
      </c>
      <c r="BJ38" s="15"/>
      <c r="BK38" s="15"/>
      <c r="BL38" s="24">
        <f t="shared" si="12"/>
        <v>0</v>
      </c>
      <c r="BM38" s="10" t="s">
        <v>58</v>
      </c>
      <c r="BN38" s="15"/>
      <c r="BO38" s="15"/>
      <c r="BP38" s="24">
        <f t="shared" si="13"/>
        <v>0</v>
      </c>
      <c r="BQ38" s="10" t="s">
        <v>142</v>
      </c>
      <c r="BR38" s="15"/>
      <c r="BS38" s="15"/>
      <c r="BT38" s="24"/>
    </row>
    <row r="39" spans="1:72" x14ac:dyDescent="0.25">
      <c r="A39" s="3">
        <v>35</v>
      </c>
      <c r="B39" s="13" t="s">
        <v>180</v>
      </c>
      <c r="C39" s="43">
        <f t="shared" si="16"/>
        <v>1</v>
      </c>
      <c r="D39" s="44">
        <f t="shared" si="17"/>
        <v>14</v>
      </c>
      <c r="E39" s="10" t="s">
        <v>58</v>
      </c>
      <c r="F39" s="15"/>
      <c r="G39" s="15"/>
      <c r="H39" s="24"/>
      <c r="I39" s="10" t="s">
        <v>58</v>
      </c>
      <c r="J39" s="15"/>
      <c r="K39" s="15"/>
      <c r="L39" s="24"/>
      <c r="M39" s="10" t="s">
        <v>58</v>
      </c>
      <c r="N39" s="15"/>
      <c r="O39" s="15"/>
      <c r="P39" s="24">
        <f t="shared" si="1"/>
        <v>0</v>
      </c>
      <c r="Q39" s="10" t="s">
        <v>58</v>
      </c>
      <c r="R39" s="15"/>
      <c r="S39" s="15"/>
      <c r="T39" s="24">
        <f t="shared" si="2"/>
        <v>0</v>
      </c>
      <c r="U39" s="10" t="s">
        <v>58</v>
      </c>
      <c r="V39" s="15"/>
      <c r="W39" s="15"/>
      <c r="X39" s="24">
        <f t="shared" si="3"/>
        <v>0</v>
      </c>
      <c r="Y39" s="10"/>
      <c r="Z39" s="15"/>
      <c r="AA39" s="15"/>
      <c r="AB39" s="24"/>
      <c r="AC39" s="10" t="s">
        <v>58</v>
      </c>
      <c r="AD39" s="15"/>
      <c r="AE39" s="15"/>
      <c r="AF39" s="24">
        <f t="shared" si="5"/>
        <v>0</v>
      </c>
      <c r="AG39" s="10" t="s">
        <v>58</v>
      </c>
      <c r="AH39" s="15"/>
      <c r="AI39" s="15"/>
      <c r="AJ39" s="24">
        <f t="shared" si="6"/>
        <v>1</v>
      </c>
      <c r="AK39" s="10" t="s">
        <v>58</v>
      </c>
      <c r="AL39" s="15"/>
      <c r="AM39" s="15"/>
      <c r="AN39" s="24"/>
      <c r="AO39" s="10">
        <v>0.57708333333333328</v>
      </c>
      <c r="AP39" s="15"/>
      <c r="AQ39" s="15">
        <v>4</v>
      </c>
      <c r="AR39" s="24">
        <f t="shared" si="7"/>
        <v>6</v>
      </c>
      <c r="AS39" s="10">
        <v>0.63472222222222219</v>
      </c>
      <c r="AT39" s="15"/>
      <c r="AU39" s="15">
        <v>5</v>
      </c>
      <c r="AV39" s="24">
        <f t="shared" si="8"/>
        <v>9</v>
      </c>
      <c r="AW39" s="10">
        <v>0.66875000000000007</v>
      </c>
      <c r="AX39" s="15"/>
      <c r="AY39" s="15">
        <v>3</v>
      </c>
      <c r="AZ39" s="24">
        <f t="shared" si="9"/>
        <v>3</v>
      </c>
      <c r="BA39" s="10">
        <v>0.70138888888888884</v>
      </c>
      <c r="BB39" s="15">
        <v>1</v>
      </c>
      <c r="BC39" s="15">
        <v>2</v>
      </c>
      <c r="BD39" s="24">
        <f t="shared" si="10"/>
        <v>3</v>
      </c>
      <c r="BE39" s="10" t="s">
        <v>142</v>
      </c>
      <c r="BF39" s="15"/>
      <c r="BG39" s="15"/>
      <c r="BH39" s="24"/>
      <c r="BI39" s="10" t="s">
        <v>58</v>
      </c>
      <c r="BJ39" s="15"/>
      <c r="BK39" s="15"/>
      <c r="BL39" s="24">
        <f t="shared" si="12"/>
        <v>0</v>
      </c>
      <c r="BM39" s="10" t="s">
        <v>58</v>
      </c>
      <c r="BN39" s="15"/>
      <c r="BO39" s="15"/>
      <c r="BP39" s="24">
        <f t="shared" si="13"/>
        <v>0</v>
      </c>
      <c r="BQ39" s="10" t="s">
        <v>142</v>
      </c>
      <c r="BR39" s="15"/>
      <c r="BS39" s="15"/>
      <c r="BT39" s="24"/>
    </row>
    <row r="40" spans="1:72" x14ac:dyDescent="0.25">
      <c r="A40" s="3">
        <v>36</v>
      </c>
      <c r="B40" s="13" t="s">
        <v>181</v>
      </c>
      <c r="C40" s="43">
        <f t="shared" si="16"/>
        <v>1</v>
      </c>
      <c r="D40" s="44">
        <f t="shared" si="17"/>
        <v>8</v>
      </c>
      <c r="E40" s="10" t="s">
        <v>58</v>
      </c>
      <c r="F40" s="15"/>
      <c r="G40" s="15"/>
      <c r="H40" s="24"/>
      <c r="I40" s="10" t="s">
        <v>58</v>
      </c>
      <c r="J40" s="15"/>
      <c r="K40" s="15"/>
      <c r="L40" s="24"/>
      <c r="M40" s="10" t="s">
        <v>58</v>
      </c>
      <c r="N40" s="15"/>
      <c r="O40" s="15"/>
      <c r="P40" s="24">
        <f t="shared" si="1"/>
        <v>0</v>
      </c>
      <c r="Q40" s="10" t="s">
        <v>58</v>
      </c>
      <c r="R40" s="15"/>
      <c r="S40" s="15"/>
      <c r="T40" s="24">
        <f t="shared" si="2"/>
        <v>0</v>
      </c>
      <c r="U40" s="10" t="s">
        <v>58</v>
      </c>
      <c r="V40" s="15"/>
      <c r="W40" s="15"/>
      <c r="X40" s="24">
        <f t="shared" si="3"/>
        <v>0</v>
      </c>
      <c r="Y40" s="10"/>
      <c r="Z40" s="15"/>
      <c r="AA40" s="15"/>
      <c r="AB40" s="24"/>
      <c r="AC40" s="10" t="s">
        <v>58</v>
      </c>
      <c r="AD40" s="15"/>
      <c r="AE40" s="15"/>
      <c r="AF40" s="24">
        <f t="shared" si="5"/>
        <v>0</v>
      </c>
      <c r="AG40" s="10" t="s">
        <v>58</v>
      </c>
      <c r="AH40" s="15"/>
      <c r="AI40" s="15"/>
      <c r="AJ40" s="24">
        <f t="shared" si="6"/>
        <v>1</v>
      </c>
      <c r="AK40" s="10" t="s">
        <v>58</v>
      </c>
      <c r="AL40" s="15"/>
      <c r="AM40" s="15"/>
      <c r="AN40" s="24"/>
      <c r="AO40" s="10">
        <v>0.57777777777777783</v>
      </c>
      <c r="AP40" s="15"/>
      <c r="AQ40" s="15">
        <v>3</v>
      </c>
      <c r="AR40" s="24">
        <f t="shared" si="7"/>
        <v>3</v>
      </c>
      <c r="AS40" s="10">
        <v>0.63541666666666663</v>
      </c>
      <c r="AT40" s="15"/>
      <c r="AU40" s="15">
        <v>2</v>
      </c>
      <c r="AV40" s="24">
        <f t="shared" si="8"/>
        <v>7</v>
      </c>
      <c r="AW40" s="10">
        <v>0.6694444444444444</v>
      </c>
      <c r="AX40" s="15"/>
      <c r="AY40" s="15">
        <v>3</v>
      </c>
      <c r="AZ40" s="24">
        <f t="shared" si="9"/>
        <v>0</v>
      </c>
      <c r="BA40" s="10">
        <v>0.70208333333333339</v>
      </c>
      <c r="BB40" s="15">
        <v>1</v>
      </c>
      <c r="BC40" s="15"/>
      <c r="BD40" s="24">
        <f t="shared" si="10"/>
        <v>4</v>
      </c>
      <c r="BE40" s="10" t="s">
        <v>142</v>
      </c>
      <c r="BF40" s="15"/>
      <c r="BG40" s="15"/>
      <c r="BH40" s="24"/>
      <c r="BI40" s="10" t="s">
        <v>58</v>
      </c>
      <c r="BJ40" s="15"/>
      <c r="BK40" s="15"/>
      <c r="BL40" s="24">
        <f t="shared" si="12"/>
        <v>0</v>
      </c>
      <c r="BM40" s="10" t="s">
        <v>58</v>
      </c>
      <c r="BN40" s="15"/>
      <c r="BO40" s="15"/>
      <c r="BP40" s="24">
        <f t="shared" si="13"/>
        <v>0</v>
      </c>
      <c r="BQ40" s="10" t="s">
        <v>142</v>
      </c>
      <c r="BR40" s="15"/>
      <c r="BS40" s="15"/>
      <c r="BT40" s="24"/>
    </row>
    <row r="41" spans="1:72" x14ac:dyDescent="0.25">
      <c r="A41" s="3">
        <v>37</v>
      </c>
      <c r="B41" s="13" t="s">
        <v>179</v>
      </c>
      <c r="C41" s="43">
        <f t="shared" si="16"/>
        <v>1</v>
      </c>
      <c r="D41" s="44">
        <f t="shared" si="17"/>
        <v>0</v>
      </c>
      <c r="E41" s="10" t="s">
        <v>58</v>
      </c>
      <c r="F41" s="15"/>
      <c r="G41" s="15"/>
      <c r="H41" s="24"/>
      <c r="I41" s="10" t="s">
        <v>58</v>
      </c>
      <c r="J41" s="15"/>
      <c r="K41" s="15"/>
      <c r="L41" s="24"/>
      <c r="M41" s="10" t="s">
        <v>58</v>
      </c>
      <c r="N41" s="15"/>
      <c r="O41" s="15"/>
      <c r="P41" s="24">
        <f t="shared" si="1"/>
        <v>0</v>
      </c>
      <c r="Q41" s="10" t="s">
        <v>58</v>
      </c>
      <c r="R41" s="15"/>
      <c r="S41" s="15"/>
      <c r="T41" s="24">
        <f t="shared" si="2"/>
        <v>0</v>
      </c>
      <c r="U41" s="10" t="s">
        <v>58</v>
      </c>
      <c r="V41" s="15"/>
      <c r="W41" s="15"/>
      <c r="X41" s="24">
        <f t="shared" si="3"/>
        <v>0</v>
      </c>
      <c r="Y41" s="10"/>
      <c r="Z41" s="15"/>
      <c r="AA41" s="15"/>
      <c r="AB41" s="24"/>
      <c r="AC41" s="10" t="s">
        <v>58</v>
      </c>
      <c r="AD41" s="15"/>
      <c r="AE41" s="15"/>
      <c r="AF41" s="24">
        <f t="shared" si="5"/>
        <v>0</v>
      </c>
      <c r="AG41" s="10" t="s">
        <v>58</v>
      </c>
      <c r="AH41" s="15"/>
      <c r="AI41" s="15"/>
      <c r="AJ41" s="24">
        <f t="shared" si="6"/>
        <v>1</v>
      </c>
      <c r="AK41" s="10" t="s">
        <v>58</v>
      </c>
      <c r="AL41" s="15"/>
      <c r="AM41" s="15"/>
      <c r="AN41" s="24"/>
      <c r="AO41" s="10">
        <v>0.57986111111111105</v>
      </c>
      <c r="AP41" s="15"/>
      <c r="AQ41" s="15"/>
      <c r="AR41" s="24">
        <f t="shared" si="7"/>
        <v>3</v>
      </c>
      <c r="AS41" s="10">
        <v>0.6381944444444444</v>
      </c>
      <c r="AT41" s="15"/>
      <c r="AU41" s="15"/>
      <c r="AV41" s="24">
        <f t="shared" si="8"/>
        <v>7</v>
      </c>
      <c r="AW41" s="10">
        <v>0.67152777777777783</v>
      </c>
      <c r="AX41" s="15">
        <v>1</v>
      </c>
      <c r="AY41" s="15"/>
      <c r="AZ41" s="24">
        <f t="shared" si="9"/>
        <v>1</v>
      </c>
      <c r="BA41" s="10">
        <v>0.70416666666666661</v>
      </c>
      <c r="BB41" s="15"/>
      <c r="BC41" s="15"/>
      <c r="BD41" s="24">
        <f t="shared" si="10"/>
        <v>4</v>
      </c>
      <c r="BE41" s="10" t="s">
        <v>142</v>
      </c>
      <c r="BF41" s="15"/>
      <c r="BG41" s="15"/>
      <c r="BH41" s="24"/>
      <c r="BI41" s="10" t="s">
        <v>58</v>
      </c>
      <c r="BJ41" s="15"/>
      <c r="BK41" s="15"/>
      <c r="BL41" s="24">
        <f t="shared" si="12"/>
        <v>0</v>
      </c>
      <c r="BM41" s="10" t="s">
        <v>58</v>
      </c>
      <c r="BN41" s="15"/>
      <c r="BO41" s="15"/>
      <c r="BP41" s="24">
        <f t="shared" si="13"/>
        <v>0</v>
      </c>
      <c r="BQ41" s="10" t="s">
        <v>142</v>
      </c>
      <c r="BR41" s="15"/>
      <c r="BS41" s="15"/>
      <c r="BT41" s="24"/>
    </row>
    <row r="42" spans="1:72" x14ac:dyDescent="0.25">
      <c r="A42" s="3">
        <v>38</v>
      </c>
      <c r="B42" s="13" t="s">
        <v>175</v>
      </c>
      <c r="C42" s="43">
        <f t="shared" si="16"/>
        <v>0</v>
      </c>
      <c r="D42" s="44">
        <f t="shared" si="17"/>
        <v>13</v>
      </c>
      <c r="E42" s="10" t="s">
        <v>264</v>
      </c>
      <c r="F42" s="15"/>
      <c r="G42" s="15"/>
      <c r="H42" s="24">
        <f>H11+F42-G42</f>
        <v>1</v>
      </c>
      <c r="I42" s="10" t="s">
        <v>265</v>
      </c>
      <c r="J42" s="15"/>
      <c r="K42" s="15">
        <v>1</v>
      </c>
      <c r="L42" s="24">
        <f>L11+J42-K42</f>
        <v>3</v>
      </c>
      <c r="M42" s="10" t="s">
        <v>58</v>
      </c>
      <c r="N42" s="15"/>
      <c r="O42" s="15"/>
      <c r="P42" s="24">
        <f t="shared" si="1"/>
        <v>0</v>
      </c>
      <c r="Q42" s="10" t="s">
        <v>58</v>
      </c>
      <c r="R42" s="15"/>
      <c r="S42" s="15"/>
      <c r="T42" s="24">
        <f t="shared" si="2"/>
        <v>0</v>
      </c>
      <c r="U42" s="10" t="s">
        <v>58</v>
      </c>
      <c r="V42" s="15"/>
      <c r="W42" s="15"/>
      <c r="X42" s="24">
        <f t="shared" si="3"/>
        <v>0</v>
      </c>
      <c r="Y42" s="10"/>
      <c r="Z42" s="15"/>
      <c r="AA42" s="15"/>
      <c r="AB42" s="24"/>
      <c r="AC42" s="10" t="s">
        <v>58</v>
      </c>
      <c r="AD42" s="15"/>
      <c r="AE42" s="15"/>
      <c r="AF42" s="24">
        <f t="shared" si="5"/>
        <v>0</v>
      </c>
      <c r="AG42" s="10" t="s">
        <v>58</v>
      </c>
      <c r="AH42" s="15"/>
      <c r="AI42" s="15"/>
      <c r="AJ42" s="24">
        <f t="shared" si="6"/>
        <v>1</v>
      </c>
      <c r="AK42" s="10">
        <v>0.55138888888888882</v>
      </c>
      <c r="AL42" s="15"/>
      <c r="AM42" s="15">
        <v>1</v>
      </c>
      <c r="AN42" s="24">
        <f>AN11+AL42-AM42</f>
        <v>1</v>
      </c>
      <c r="AO42" s="10">
        <v>0.5805555555555556</v>
      </c>
      <c r="AP42" s="15"/>
      <c r="AQ42" s="15">
        <v>3</v>
      </c>
      <c r="AR42" s="24">
        <f t="shared" si="7"/>
        <v>0</v>
      </c>
      <c r="AS42" s="10">
        <v>0.63888888888888895</v>
      </c>
      <c r="AT42" s="15"/>
      <c r="AU42" s="15">
        <v>4</v>
      </c>
      <c r="AV42" s="24">
        <f t="shared" si="8"/>
        <v>3</v>
      </c>
      <c r="AW42" s="10">
        <v>0.67222222222222217</v>
      </c>
      <c r="AX42" s="15"/>
      <c r="AY42" s="15"/>
      <c r="AZ42" s="24">
        <f t="shared" si="9"/>
        <v>1</v>
      </c>
      <c r="BA42" s="10">
        <v>0.70486111111111116</v>
      </c>
      <c r="BB42" s="15"/>
      <c r="BC42" s="15">
        <v>4</v>
      </c>
      <c r="BD42" s="24">
        <f t="shared" si="10"/>
        <v>0</v>
      </c>
      <c r="BE42" s="10" t="s">
        <v>142</v>
      </c>
      <c r="BF42" s="15"/>
      <c r="BG42" s="15"/>
      <c r="BH42" s="24"/>
      <c r="BI42" s="10" t="s">
        <v>58</v>
      </c>
      <c r="BJ42" s="15"/>
      <c r="BK42" s="15"/>
      <c r="BL42" s="24">
        <f t="shared" si="12"/>
        <v>0</v>
      </c>
      <c r="BM42" s="10" t="s">
        <v>58</v>
      </c>
      <c r="BN42" s="15"/>
      <c r="BO42" s="15"/>
      <c r="BP42" s="24">
        <f t="shared" si="13"/>
        <v>0</v>
      </c>
      <c r="BQ42" s="10" t="s">
        <v>142</v>
      </c>
      <c r="BR42" s="15"/>
      <c r="BS42" s="15"/>
      <c r="BT42" s="24"/>
    </row>
    <row r="43" spans="1:72" ht="15.75" thickBot="1" x14ac:dyDescent="0.3">
      <c r="A43" s="7">
        <v>39</v>
      </c>
      <c r="B43" s="8" t="s">
        <v>2</v>
      </c>
      <c r="C43" s="68">
        <f t="shared" si="16"/>
        <v>0</v>
      </c>
      <c r="D43" s="69">
        <f t="shared" si="17"/>
        <v>10</v>
      </c>
      <c r="E43" s="11" t="s">
        <v>266</v>
      </c>
      <c r="F43" s="16"/>
      <c r="G43" s="16">
        <v>1</v>
      </c>
      <c r="H43" s="25">
        <f t="shared" si="15"/>
        <v>0</v>
      </c>
      <c r="I43" s="11" t="s">
        <v>84</v>
      </c>
      <c r="J43" s="16"/>
      <c r="K43" s="16">
        <v>3</v>
      </c>
      <c r="L43" s="25">
        <f>L42+J43-K43</f>
        <v>0</v>
      </c>
      <c r="M43" s="11" t="s">
        <v>51</v>
      </c>
      <c r="N43" s="16"/>
      <c r="O43" s="16"/>
      <c r="P43" s="25">
        <f t="shared" si="1"/>
        <v>0</v>
      </c>
      <c r="Q43" s="11" t="s">
        <v>94</v>
      </c>
      <c r="R43" s="16"/>
      <c r="S43" s="16"/>
      <c r="T43" s="25">
        <f t="shared" si="2"/>
        <v>0</v>
      </c>
      <c r="U43" s="11" t="s">
        <v>111</v>
      </c>
      <c r="V43" s="16"/>
      <c r="W43" s="16"/>
      <c r="X43" s="25">
        <f t="shared" si="3"/>
        <v>0</v>
      </c>
      <c r="Y43" s="11" t="s">
        <v>142</v>
      </c>
      <c r="Z43" s="16"/>
      <c r="AA43" s="16"/>
      <c r="AB43" s="25"/>
      <c r="AC43" s="11" t="s">
        <v>267</v>
      </c>
      <c r="AD43" s="16"/>
      <c r="AE43" s="16"/>
      <c r="AF43" s="25">
        <f t="shared" si="5"/>
        <v>0</v>
      </c>
      <c r="AG43" s="11">
        <v>0.48541666666666666</v>
      </c>
      <c r="AH43" s="16"/>
      <c r="AI43" s="16">
        <v>1</v>
      </c>
      <c r="AJ43" s="25">
        <f t="shared" si="6"/>
        <v>0</v>
      </c>
      <c r="AK43" s="11">
        <v>0.55208333333333337</v>
      </c>
      <c r="AL43" s="16"/>
      <c r="AM43" s="16">
        <v>1</v>
      </c>
      <c r="AN43" s="25">
        <f>AN42+AL43-AM43</f>
        <v>0</v>
      </c>
      <c r="AO43" s="11">
        <v>0.58124999999999993</v>
      </c>
      <c r="AP43" s="16"/>
      <c r="AQ43" s="16"/>
      <c r="AR43" s="25">
        <f t="shared" si="7"/>
        <v>0</v>
      </c>
      <c r="AS43" s="11">
        <v>0.63958333333333328</v>
      </c>
      <c r="AT43" s="16"/>
      <c r="AU43" s="16">
        <v>3</v>
      </c>
      <c r="AV43" s="25">
        <f t="shared" si="8"/>
        <v>0</v>
      </c>
      <c r="AW43" s="11">
        <v>0.67291666666666661</v>
      </c>
      <c r="AX43" s="16"/>
      <c r="AY43" s="16">
        <v>1</v>
      </c>
      <c r="AZ43" s="25">
        <f t="shared" si="9"/>
        <v>0</v>
      </c>
      <c r="BA43" s="11">
        <v>0.7055555555555556</v>
      </c>
      <c r="BB43" s="16"/>
      <c r="BC43" s="16"/>
      <c r="BD43" s="25">
        <f>BD42+BB43-BC43</f>
        <v>0</v>
      </c>
      <c r="BE43" s="11" t="s">
        <v>142</v>
      </c>
      <c r="BF43" s="16"/>
      <c r="BG43" s="16"/>
      <c r="BH43" s="25"/>
      <c r="BI43" s="11">
        <v>0.74861111111111101</v>
      </c>
      <c r="BJ43" s="16"/>
      <c r="BK43" s="16"/>
      <c r="BL43" s="25">
        <f t="shared" si="12"/>
        <v>0</v>
      </c>
      <c r="BM43" s="11">
        <v>0.8027777777777777</v>
      </c>
      <c r="BN43" s="16"/>
      <c r="BO43" s="16"/>
      <c r="BP43" s="25">
        <f t="shared" si="13"/>
        <v>0</v>
      </c>
      <c r="BQ43" s="11" t="s">
        <v>142</v>
      </c>
      <c r="BR43" s="16"/>
      <c r="BS43" s="16"/>
      <c r="BT43" s="25"/>
    </row>
    <row r="44" spans="1:72" s="18" customFormat="1" ht="15.75" thickBot="1" x14ac:dyDescent="0.3">
      <c r="C44" s="53">
        <f t="shared" si="16"/>
        <v>299</v>
      </c>
      <c r="D44" s="70">
        <f t="shared" si="17"/>
        <v>299</v>
      </c>
      <c r="E44" s="53"/>
      <c r="F44" s="54">
        <f>SUM(F5:F43)</f>
        <v>1</v>
      </c>
      <c r="G44" s="54">
        <f t="shared" ref="G44:BO44" si="18">SUM(G5:G43)</f>
        <v>1</v>
      </c>
      <c r="H44" s="55">
        <f>MAX(H5:H43)</f>
        <v>1</v>
      </c>
      <c r="I44" s="53"/>
      <c r="J44" s="54">
        <f t="shared" ref="J44" si="19">SUM(J5:J43)</f>
        <v>4</v>
      </c>
      <c r="K44" s="54">
        <f t="shared" si="18"/>
        <v>4</v>
      </c>
      <c r="L44" s="55">
        <f t="shared" ref="L44" si="20">MAX(L5:L43)</f>
        <v>4</v>
      </c>
      <c r="M44" s="53"/>
      <c r="N44" s="54">
        <f t="shared" ref="N44" si="21">SUM(N5:N43)</f>
        <v>35</v>
      </c>
      <c r="O44" s="54">
        <f t="shared" si="18"/>
        <v>35</v>
      </c>
      <c r="P44" s="55">
        <f t="shared" ref="P44" si="22">MAX(P5:P43)</f>
        <v>24</v>
      </c>
      <c r="Q44" s="53"/>
      <c r="R44" s="54">
        <f t="shared" ref="R44" si="23">SUM(R5:R43)</f>
        <v>39</v>
      </c>
      <c r="S44" s="54">
        <f t="shared" si="18"/>
        <v>39</v>
      </c>
      <c r="T44" s="55">
        <f t="shared" ref="T44" si="24">MAX(T5:T43)</f>
        <v>30</v>
      </c>
      <c r="U44" s="53"/>
      <c r="V44" s="54">
        <f t="shared" ref="V44" si="25">SUM(V5:V43)</f>
        <v>38</v>
      </c>
      <c r="W44" s="54">
        <f t="shared" si="18"/>
        <v>38</v>
      </c>
      <c r="X44" s="55">
        <f t="shared" ref="X44" si="26">MAX(X5:X43)</f>
        <v>31</v>
      </c>
      <c r="Y44" s="53"/>
      <c r="Z44" s="54">
        <f t="shared" ref="Z44" si="27">SUM(Z5:Z43)</f>
        <v>2</v>
      </c>
      <c r="AA44" s="54">
        <f t="shared" si="18"/>
        <v>2</v>
      </c>
      <c r="AB44" s="55">
        <f t="shared" ref="AB44" si="28">MAX(AB5:AB43)</f>
        <v>2</v>
      </c>
      <c r="AC44" s="53"/>
      <c r="AD44" s="54">
        <f t="shared" ref="AD44" si="29">SUM(AD5:AD43)</f>
        <v>15</v>
      </c>
      <c r="AE44" s="54">
        <f t="shared" si="18"/>
        <v>15</v>
      </c>
      <c r="AF44" s="55">
        <f t="shared" ref="AF44" si="30">MAX(AF5:AF43)</f>
        <v>9</v>
      </c>
      <c r="AG44" s="53"/>
      <c r="AH44" s="54">
        <f t="shared" ref="AH44" si="31">SUM(AH5:AH43)</f>
        <v>15</v>
      </c>
      <c r="AI44" s="54">
        <f t="shared" si="18"/>
        <v>15</v>
      </c>
      <c r="AJ44" s="55">
        <f t="shared" ref="AJ44" si="32">MAX(AJ5:AJ43)</f>
        <v>9</v>
      </c>
      <c r="AK44" s="53"/>
      <c r="AL44" s="54">
        <f t="shared" ref="AL44" si="33">SUM(AL5:AL43)</f>
        <v>2</v>
      </c>
      <c r="AM44" s="54">
        <f t="shared" si="18"/>
        <v>2</v>
      </c>
      <c r="AN44" s="55">
        <f t="shared" ref="AN44" si="34">MAX(AN5:AN43)</f>
        <v>2</v>
      </c>
      <c r="AO44" s="53"/>
      <c r="AP44" s="54">
        <f t="shared" ref="AP44" si="35">SUM(AP5:AP43)</f>
        <v>23</v>
      </c>
      <c r="AQ44" s="54">
        <f t="shared" si="18"/>
        <v>23</v>
      </c>
      <c r="AR44" s="55">
        <f t="shared" ref="AR44" si="36">MAX(AR5:AR43)</f>
        <v>17</v>
      </c>
      <c r="AS44" s="53"/>
      <c r="AT44" s="54">
        <f t="shared" ref="AT44" si="37">SUM(AT5:AT43)</f>
        <v>45</v>
      </c>
      <c r="AU44" s="54">
        <f t="shared" si="18"/>
        <v>45</v>
      </c>
      <c r="AV44" s="55">
        <f t="shared" ref="AV44" si="38">MAX(AV5:AV43)</f>
        <v>27</v>
      </c>
      <c r="AW44" s="53"/>
      <c r="AX44" s="54">
        <f t="shared" ref="AX44" si="39">SUM(AX5:AX43)</f>
        <v>40</v>
      </c>
      <c r="AY44" s="54">
        <f t="shared" si="18"/>
        <v>40</v>
      </c>
      <c r="AZ44" s="55">
        <f t="shared" ref="AZ44" si="40">MAX(AZ5:AZ43)</f>
        <v>29</v>
      </c>
      <c r="BA44" s="53"/>
      <c r="BB44" s="54">
        <f t="shared" ref="BB44" si="41">SUM(BB5:BB43)</f>
        <v>36</v>
      </c>
      <c r="BC44" s="54">
        <f t="shared" si="18"/>
        <v>36</v>
      </c>
      <c r="BD44" s="55">
        <f t="shared" ref="BD44" si="42">MAX(BD5:BD43)</f>
        <v>15</v>
      </c>
      <c r="BE44" s="53"/>
      <c r="BF44" s="54">
        <f t="shared" ref="BF44" si="43">SUM(BF5:BF43)</f>
        <v>4</v>
      </c>
      <c r="BG44" s="54">
        <f t="shared" si="18"/>
        <v>4</v>
      </c>
      <c r="BH44" s="55">
        <f t="shared" ref="BH44" si="44">MAX(BH5:BH43)</f>
        <v>4</v>
      </c>
      <c r="BI44" s="53"/>
      <c r="BJ44" s="54">
        <f t="shared" ref="BJ44" si="45">SUM(BJ5:BJ43)</f>
        <v>16</v>
      </c>
      <c r="BK44" s="54">
        <f t="shared" si="18"/>
        <v>16</v>
      </c>
      <c r="BL44" s="55">
        <f t="shared" ref="BL44" si="46">MAX(BL5:BL43)</f>
        <v>10</v>
      </c>
      <c r="BM44" s="53"/>
      <c r="BN44" s="54">
        <f t="shared" ref="BN44" si="47">SUM(BN5:BN43)</f>
        <v>5</v>
      </c>
      <c r="BO44" s="54">
        <f t="shared" si="18"/>
        <v>5</v>
      </c>
      <c r="BP44" s="55">
        <f t="shared" ref="BP44" si="48">MAX(BP5:BP43)</f>
        <v>3</v>
      </c>
      <c r="BQ44" s="53"/>
      <c r="BR44" s="54">
        <f t="shared" ref="BR44" si="49">SUM(BR5:BR43)</f>
        <v>2</v>
      </c>
      <c r="BS44" s="54">
        <f t="shared" ref="BS44:BT44" si="50">SUM(BS5:BS43)</f>
        <v>2</v>
      </c>
      <c r="BT44" s="55">
        <f t="shared" ref="BT44" si="51">MAX(BT5:BT43)</f>
        <v>2</v>
      </c>
    </row>
    <row r="46" spans="1:72" ht="15.75" thickBot="1" x14ac:dyDescent="0.3"/>
    <row r="47" spans="1:72" ht="15.75" thickBot="1" x14ac:dyDescent="0.3">
      <c r="B47" s="61" t="s">
        <v>275</v>
      </c>
      <c r="C47" s="71">
        <v>201</v>
      </c>
      <c r="D47" s="71">
        <v>202</v>
      </c>
      <c r="E47" s="62">
        <v>203</v>
      </c>
      <c r="F47" s="62">
        <v>204</v>
      </c>
      <c r="G47" s="62">
        <v>205</v>
      </c>
      <c r="H47" s="71">
        <v>206</v>
      </c>
      <c r="I47" s="62">
        <v>207</v>
      </c>
      <c r="J47" s="62">
        <v>208</v>
      </c>
      <c r="K47" s="71">
        <v>209</v>
      </c>
      <c r="L47" s="62">
        <v>210</v>
      </c>
      <c r="M47" s="62">
        <v>211</v>
      </c>
      <c r="N47" s="62">
        <v>212</v>
      </c>
      <c r="O47" s="62">
        <v>213</v>
      </c>
      <c r="P47" s="71">
        <v>214</v>
      </c>
      <c r="Q47" s="62">
        <v>215</v>
      </c>
      <c r="R47" s="62">
        <v>216</v>
      </c>
      <c r="S47" s="71">
        <v>217</v>
      </c>
      <c r="T47" s="63" t="s">
        <v>274</v>
      </c>
      <c r="U47" s="63" t="s">
        <v>274</v>
      </c>
    </row>
    <row r="48" spans="1:72" x14ac:dyDescent="0.25">
      <c r="B48" s="66" t="s">
        <v>272</v>
      </c>
      <c r="C48" s="72">
        <f>F44</f>
        <v>1</v>
      </c>
      <c r="D48" s="72">
        <f>J44</f>
        <v>4</v>
      </c>
      <c r="E48" s="59">
        <f>N44</f>
        <v>35</v>
      </c>
      <c r="F48" s="59">
        <f>R44</f>
        <v>39</v>
      </c>
      <c r="G48" s="59">
        <f>V44</f>
        <v>38</v>
      </c>
      <c r="H48" s="72">
        <f>Z44</f>
        <v>2</v>
      </c>
      <c r="I48" s="59">
        <f>AD44</f>
        <v>15</v>
      </c>
      <c r="J48" s="59">
        <f>AH44</f>
        <v>15</v>
      </c>
      <c r="K48" s="72">
        <f>AL44</f>
        <v>2</v>
      </c>
      <c r="L48" s="59">
        <f>AP44</f>
        <v>23</v>
      </c>
      <c r="M48" s="59">
        <f>AT44</f>
        <v>45</v>
      </c>
      <c r="N48" s="59">
        <f>AX44</f>
        <v>40</v>
      </c>
      <c r="O48" s="59">
        <f>BB44</f>
        <v>36</v>
      </c>
      <c r="P48" s="72">
        <f>BF44</f>
        <v>4</v>
      </c>
      <c r="Q48" s="59">
        <f>BJ44</f>
        <v>16</v>
      </c>
      <c r="R48" s="59">
        <f>BN44</f>
        <v>5</v>
      </c>
      <c r="S48" s="72">
        <f>BR44</f>
        <v>2</v>
      </c>
      <c r="T48" s="64">
        <f>AVERAGE(C48:S48)</f>
        <v>18.941176470588236</v>
      </c>
      <c r="U48" s="64">
        <f>AVERAGE(E48:G48,I48:J48,L48:O48,Q48:R48)</f>
        <v>27.90909090909091</v>
      </c>
    </row>
    <row r="49" spans="2:21" ht="15.75" thickBot="1" x14ac:dyDescent="0.3">
      <c r="B49" s="67" t="s">
        <v>273</v>
      </c>
      <c r="C49" s="73">
        <f>H44</f>
        <v>1</v>
      </c>
      <c r="D49" s="73">
        <f>L44</f>
        <v>4</v>
      </c>
      <c r="E49" s="58">
        <f>P44</f>
        <v>24</v>
      </c>
      <c r="F49" s="58">
        <f>T44</f>
        <v>30</v>
      </c>
      <c r="G49" s="58">
        <f>X44</f>
        <v>31</v>
      </c>
      <c r="H49" s="73">
        <f>AB44</f>
        <v>2</v>
      </c>
      <c r="I49" s="58">
        <f>AF44</f>
        <v>9</v>
      </c>
      <c r="J49" s="58">
        <f>AJ44</f>
        <v>9</v>
      </c>
      <c r="K49" s="73">
        <f>AN44</f>
        <v>2</v>
      </c>
      <c r="L49" s="58">
        <f>AR44</f>
        <v>17</v>
      </c>
      <c r="M49" s="58">
        <f>AV44</f>
        <v>27</v>
      </c>
      <c r="N49" s="58">
        <f>AZ44</f>
        <v>29</v>
      </c>
      <c r="O49" s="58">
        <f>BD44</f>
        <v>15</v>
      </c>
      <c r="P49" s="73">
        <f>BH44</f>
        <v>4</v>
      </c>
      <c r="Q49" s="58">
        <f>BL44</f>
        <v>10</v>
      </c>
      <c r="R49" s="58">
        <f>BP44</f>
        <v>3</v>
      </c>
      <c r="S49" s="73">
        <f>BT44</f>
        <v>2</v>
      </c>
      <c r="T49" s="75">
        <f>AVERAGE(C49:S49)</f>
        <v>12.882352941176471</v>
      </c>
      <c r="U49" s="76">
        <f>AVERAGE(E49:G49,I49:J49,L49:O49,Q49:R49)</f>
        <v>18.545454545454547</v>
      </c>
    </row>
    <row r="50" spans="2:21" x14ac:dyDescent="0.25">
      <c r="C50" s="74" t="s">
        <v>277</v>
      </c>
      <c r="D50" s="74" t="s">
        <v>277</v>
      </c>
      <c r="H50" s="74" t="s">
        <v>278</v>
      </c>
      <c r="K50" s="74" t="s">
        <v>277</v>
      </c>
      <c r="P50" s="74" t="s">
        <v>278</v>
      </c>
      <c r="S50" s="74" t="s">
        <v>278</v>
      </c>
      <c r="U50" t="s">
        <v>279</v>
      </c>
    </row>
  </sheetData>
  <mergeCells count="21">
    <mergeCell ref="BR3:BT3"/>
    <mergeCell ref="AT3:AV3"/>
    <mergeCell ref="AX3:AZ3"/>
    <mergeCell ref="BB3:BD3"/>
    <mergeCell ref="BF3:BH3"/>
    <mergeCell ref="BJ3:BL3"/>
    <mergeCell ref="BN3:BP3"/>
    <mergeCell ref="AP3:AR3"/>
    <mergeCell ref="A3:A4"/>
    <mergeCell ref="B3:B4"/>
    <mergeCell ref="F3:H3"/>
    <mergeCell ref="J3:L3"/>
    <mergeCell ref="N3:P3"/>
    <mergeCell ref="R3:T3"/>
    <mergeCell ref="V3:X3"/>
    <mergeCell ref="Z3:AB3"/>
    <mergeCell ref="AD3:AF3"/>
    <mergeCell ref="AH3:AJ3"/>
    <mergeCell ref="AL3:AN3"/>
    <mergeCell ref="C3:C4"/>
    <mergeCell ref="D3:D4"/>
  </mergeCells>
  <conditionalFormatting sqref="C48:S48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{D8A30B6E-F493-48E3-BC0B-70AD7B7DDC6B}</x14:id>
        </ext>
      </extLst>
    </cfRule>
  </conditionalFormatting>
  <conditionalFormatting sqref="C49:S49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{1B1ECB10-063A-485A-ABB8-1ED365087E57}</x14:id>
        </ext>
      </extLst>
    </cfRule>
  </conditionalFormatting>
  <conditionalFormatting sqref="C5:C4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{C0B15428-B179-44C5-9538-220419C9EED5}</x14:id>
        </ext>
      </extLst>
    </cfRule>
  </conditionalFormatting>
  <conditionalFormatting sqref="D5:D43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{37EEE6B8-62F5-4B85-8B95-4E2F2B163F3C}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A30B6E-F493-48E3-BC0B-70AD7B7DDC6B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C48:S48</xm:sqref>
        </x14:conditionalFormatting>
        <x14:conditionalFormatting xmlns:xm="http://schemas.microsoft.com/office/excel/2006/main">
          <x14:cfRule type="dataBar" id="{1B1ECB10-063A-485A-ABB8-1ED365087E5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C49:S49</xm:sqref>
        </x14:conditionalFormatting>
        <x14:conditionalFormatting xmlns:xm="http://schemas.microsoft.com/office/excel/2006/main">
          <x14:cfRule type="dataBar" id="{C0B15428-B179-44C5-9538-220419C9EE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C5:C43</xm:sqref>
        </x14:conditionalFormatting>
        <x14:conditionalFormatting xmlns:xm="http://schemas.microsoft.com/office/excel/2006/main">
          <x14:cfRule type="dataBar" id="{37EEE6B8-62F5-4B85-8B95-4E2F2B163F3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D5:D43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2639-0BB5-4BE7-A244-33B7A641841F}">
  <sheetPr>
    <tabColor theme="5"/>
  </sheetPr>
  <dimension ref="A1:AN34"/>
  <sheetViews>
    <sheetView zoomScale="80" zoomScaleNormal="80" workbookViewId="0">
      <selection activeCell="E18" sqref="A12:E18"/>
    </sheetView>
  </sheetViews>
  <sheetFormatPr defaultRowHeight="15" x14ac:dyDescent="0.25"/>
  <cols>
    <col min="2" max="2" width="30" bestFit="1" customWidth="1"/>
    <col min="3" max="4" width="10.28515625" customWidth="1"/>
  </cols>
  <sheetData>
    <row r="1" spans="1:40" ht="15.75" x14ac:dyDescent="0.25">
      <c r="A1" s="51" t="s">
        <v>270</v>
      </c>
    </row>
    <row r="2" spans="1:40" ht="16.5" thickBot="1" x14ac:dyDescent="0.3">
      <c r="A2" s="51" t="s">
        <v>280</v>
      </c>
    </row>
    <row r="3" spans="1:40" x14ac:dyDescent="0.25">
      <c r="A3" s="19" t="s">
        <v>0</v>
      </c>
      <c r="B3" s="21" t="s">
        <v>1</v>
      </c>
      <c r="C3" s="34" t="s">
        <v>268</v>
      </c>
      <c r="D3" s="35" t="s">
        <v>269</v>
      </c>
      <c r="E3" s="26" t="s">
        <v>25</v>
      </c>
      <c r="F3" s="27" t="s">
        <v>120</v>
      </c>
      <c r="G3" s="28"/>
      <c r="H3" s="29"/>
      <c r="I3" s="26" t="s">
        <v>124</v>
      </c>
      <c r="J3" s="27" t="s">
        <v>120</v>
      </c>
      <c r="K3" s="28"/>
      <c r="L3" s="29"/>
      <c r="M3" s="26" t="s">
        <v>125</v>
      </c>
      <c r="N3" s="27" t="s">
        <v>120</v>
      </c>
      <c r="O3" s="28"/>
      <c r="P3" s="29"/>
      <c r="Q3" s="26" t="s">
        <v>126</v>
      </c>
      <c r="R3" s="27" t="s">
        <v>120</v>
      </c>
      <c r="S3" s="28"/>
      <c r="T3" s="29"/>
      <c r="U3" s="26" t="s">
        <v>127</v>
      </c>
      <c r="V3" s="27" t="s">
        <v>120</v>
      </c>
      <c r="W3" s="28"/>
      <c r="X3" s="29"/>
      <c r="Y3" s="26" t="s">
        <v>128</v>
      </c>
      <c r="Z3" s="27" t="s">
        <v>120</v>
      </c>
      <c r="AA3" s="28"/>
      <c r="AB3" s="29"/>
      <c r="AC3" s="26" t="s">
        <v>129</v>
      </c>
      <c r="AD3" s="27" t="s">
        <v>120</v>
      </c>
      <c r="AE3" s="28"/>
      <c r="AF3" s="29"/>
      <c r="AG3" s="26" t="s">
        <v>130</v>
      </c>
      <c r="AH3" s="27" t="s">
        <v>120</v>
      </c>
      <c r="AI3" s="28"/>
      <c r="AJ3" s="29"/>
      <c r="AK3" s="26" t="s">
        <v>131</v>
      </c>
      <c r="AL3" s="27" t="s">
        <v>120</v>
      </c>
      <c r="AM3" s="28"/>
      <c r="AN3" s="29"/>
    </row>
    <row r="4" spans="1:40" ht="15.75" thickBot="1" x14ac:dyDescent="0.3">
      <c r="A4" s="20"/>
      <c r="B4" s="22"/>
      <c r="C4" s="36"/>
      <c r="D4" s="37"/>
      <c r="E4" s="30">
        <v>1</v>
      </c>
      <c r="F4" s="31" t="s">
        <v>121</v>
      </c>
      <c r="G4" s="31" t="s">
        <v>122</v>
      </c>
      <c r="H4" s="32" t="s">
        <v>123</v>
      </c>
      <c r="I4" s="30">
        <v>1</v>
      </c>
      <c r="J4" s="31" t="s">
        <v>121</v>
      </c>
      <c r="K4" s="31" t="s">
        <v>122</v>
      </c>
      <c r="L4" s="32" t="s">
        <v>123</v>
      </c>
      <c r="M4" s="30">
        <v>1</v>
      </c>
      <c r="N4" s="31" t="s">
        <v>121</v>
      </c>
      <c r="O4" s="31" t="s">
        <v>122</v>
      </c>
      <c r="P4" s="32" t="s">
        <v>123</v>
      </c>
      <c r="Q4" s="30">
        <v>1</v>
      </c>
      <c r="R4" s="31" t="s">
        <v>121</v>
      </c>
      <c r="S4" s="31" t="s">
        <v>122</v>
      </c>
      <c r="T4" s="32" t="s">
        <v>123</v>
      </c>
      <c r="U4" s="30">
        <v>1</v>
      </c>
      <c r="V4" s="31" t="s">
        <v>121</v>
      </c>
      <c r="W4" s="31" t="s">
        <v>122</v>
      </c>
      <c r="X4" s="32" t="s">
        <v>123</v>
      </c>
      <c r="Y4" s="30">
        <v>1</v>
      </c>
      <c r="Z4" s="31" t="s">
        <v>121</v>
      </c>
      <c r="AA4" s="31" t="s">
        <v>122</v>
      </c>
      <c r="AB4" s="32" t="s">
        <v>123</v>
      </c>
      <c r="AC4" s="30">
        <v>1</v>
      </c>
      <c r="AD4" s="31" t="s">
        <v>121</v>
      </c>
      <c r="AE4" s="31" t="s">
        <v>122</v>
      </c>
      <c r="AF4" s="32" t="s">
        <v>123</v>
      </c>
      <c r="AG4" s="30">
        <v>1</v>
      </c>
      <c r="AH4" s="31" t="s">
        <v>121</v>
      </c>
      <c r="AI4" s="31" t="s">
        <v>122</v>
      </c>
      <c r="AJ4" s="32" t="s">
        <v>123</v>
      </c>
      <c r="AK4" s="30">
        <v>1</v>
      </c>
      <c r="AL4" s="31" t="s">
        <v>121</v>
      </c>
      <c r="AM4" s="31" t="s">
        <v>122</v>
      </c>
      <c r="AN4" s="32" t="s">
        <v>123</v>
      </c>
    </row>
    <row r="5" spans="1:40" x14ac:dyDescent="0.25">
      <c r="A5" s="1">
        <v>1</v>
      </c>
      <c r="B5" s="2" t="s">
        <v>2</v>
      </c>
      <c r="C5" s="41">
        <f>F5+J5+N5+R5+V5+Z5+AD5+AH5+AL5+AP5+AT5+AX5+BB5+BF5</f>
        <v>16</v>
      </c>
      <c r="D5" s="42">
        <f>G5+K5+O5+S5+W5+AA5+AE5+AI5+AM5+AQ5+AU5+AY5+BC5+BG5</f>
        <v>0</v>
      </c>
      <c r="E5" s="9" t="s">
        <v>112</v>
      </c>
      <c r="F5" s="14">
        <v>1</v>
      </c>
      <c r="G5" s="14"/>
      <c r="H5" s="23">
        <f>F5-G5</f>
        <v>1</v>
      </c>
      <c r="I5" s="9" t="s">
        <v>132</v>
      </c>
      <c r="J5" s="14"/>
      <c r="K5" s="14"/>
      <c r="L5" s="23">
        <f>J5-K5</f>
        <v>0</v>
      </c>
      <c r="M5" s="9">
        <v>0.41666666666666669</v>
      </c>
      <c r="N5" s="14">
        <v>2</v>
      </c>
      <c r="O5" s="14"/>
      <c r="P5" s="23">
        <f>N5-O5</f>
        <v>2</v>
      </c>
      <c r="Q5" s="9">
        <v>0.45833333333333331</v>
      </c>
      <c r="R5" s="14"/>
      <c r="S5" s="14"/>
      <c r="T5" s="23">
        <f>R5-S5</f>
        <v>0</v>
      </c>
      <c r="U5" s="9">
        <v>0.5</v>
      </c>
      <c r="V5" s="14">
        <v>2</v>
      </c>
      <c r="W5" s="14"/>
      <c r="X5" s="23">
        <f>V5-W5</f>
        <v>2</v>
      </c>
      <c r="Y5" s="9">
        <v>0.57291666666666663</v>
      </c>
      <c r="Z5" s="14"/>
      <c r="AA5" s="14"/>
      <c r="AB5" s="23">
        <f>Z5-AA5</f>
        <v>0</v>
      </c>
      <c r="AC5" s="9">
        <v>0.625</v>
      </c>
      <c r="AD5" s="14">
        <v>7</v>
      </c>
      <c r="AE5" s="14"/>
      <c r="AF5" s="23">
        <f>AD5-AE5</f>
        <v>7</v>
      </c>
      <c r="AG5" s="9">
        <v>0.67708333333333337</v>
      </c>
      <c r="AH5" s="14">
        <v>4</v>
      </c>
      <c r="AI5" s="14"/>
      <c r="AJ5" s="23">
        <f>AH5-AI5</f>
        <v>4</v>
      </c>
      <c r="AK5" s="9">
        <v>0.72569444444444453</v>
      </c>
      <c r="AL5" s="14"/>
      <c r="AM5" s="14"/>
      <c r="AN5" s="23">
        <f>AL5-AM5</f>
        <v>0</v>
      </c>
    </row>
    <row r="6" spans="1:40" x14ac:dyDescent="0.25">
      <c r="A6" s="3">
        <v>2</v>
      </c>
      <c r="B6" s="4" t="s">
        <v>3</v>
      </c>
      <c r="C6" s="43">
        <f t="shared" ref="C6:D28" si="0">F6+J6+N6+R6+V6+Z6+AD6+AH6+AL6+AP6+AT6+AX6+BB6+BF6</f>
        <v>13</v>
      </c>
      <c r="D6" s="44">
        <f t="shared" si="0"/>
        <v>0</v>
      </c>
      <c r="E6" s="10" t="s">
        <v>133</v>
      </c>
      <c r="F6" s="15">
        <v>3</v>
      </c>
      <c r="G6" s="15"/>
      <c r="H6" s="24">
        <f>H5+F6-G6</f>
        <v>4</v>
      </c>
      <c r="I6" s="10" t="s">
        <v>134</v>
      </c>
      <c r="J6" s="15">
        <v>3</v>
      </c>
      <c r="K6" s="15"/>
      <c r="L6" s="24">
        <f>L5+J6-K6</f>
        <v>3</v>
      </c>
      <c r="M6" s="10">
        <v>0.41736111111111113</v>
      </c>
      <c r="N6" s="15"/>
      <c r="O6" s="15"/>
      <c r="P6" s="24">
        <f>P5+N6-O6</f>
        <v>2</v>
      </c>
      <c r="Q6" s="10">
        <v>0.45902777777777781</v>
      </c>
      <c r="R6" s="15"/>
      <c r="S6" s="15"/>
      <c r="T6" s="24">
        <f>T5+R6-S6</f>
        <v>0</v>
      </c>
      <c r="U6" s="10">
        <v>0.50069444444444444</v>
      </c>
      <c r="V6" s="15"/>
      <c r="W6" s="15"/>
      <c r="X6" s="24">
        <f>X5+V6-W6</f>
        <v>2</v>
      </c>
      <c r="Y6" s="10">
        <v>0.57361111111111118</v>
      </c>
      <c r="Z6" s="15">
        <v>4</v>
      </c>
      <c r="AA6" s="15"/>
      <c r="AB6" s="24">
        <f>AB5+Z6-AA6</f>
        <v>4</v>
      </c>
      <c r="AC6" s="10">
        <v>0.62569444444444444</v>
      </c>
      <c r="AD6" s="15">
        <v>3</v>
      </c>
      <c r="AE6" s="15"/>
      <c r="AF6" s="24">
        <f>AF5+AD6-AE6</f>
        <v>10</v>
      </c>
      <c r="AG6" s="10">
        <v>0.6777777777777777</v>
      </c>
      <c r="AH6" s="15"/>
      <c r="AI6" s="15"/>
      <c r="AJ6" s="24">
        <f>AJ5+AH6-AI6</f>
        <v>4</v>
      </c>
      <c r="AK6" s="10">
        <v>0.72638888888888886</v>
      </c>
      <c r="AL6" s="15"/>
      <c r="AM6" s="15"/>
      <c r="AN6" s="24">
        <f>AN5+AL6-AM6</f>
        <v>0</v>
      </c>
    </row>
    <row r="7" spans="1:40" x14ac:dyDescent="0.25">
      <c r="A7" s="3">
        <v>3</v>
      </c>
      <c r="B7" s="4" t="s">
        <v>4</v>
      </c>
      <c r="C7" s="43">
        <f t="shared" si="0"/>
        <v>20</v>
      </c>
      <c r="D7" s="44">
        <f t="shared" si="0"/>
        <v>2</v>
      </c>
      <c r="E7" s="10" t="s">
        <v>116</v>
      </c>
      <c r="F7" s="15">
        <v>1</v>
      </c>
      <c r="G7" s="15"/>
      <c r="H7" s="24">
        <f t="shared" ref="H7:H28" si="1">H6+F7-G7</f>
        <v>5</v>
      </c>
      <c r="I7" s="10" t="s">
        <v>135</v>
      </c>
      <c r="J7" s="15">
        <v>2</v>
      </c>
      <c r="K7" s="15"/>
      <c r="L7" s="24">
        <f t="shared" ref="L7:L28" si="2">L6+J7-K7</f>
        <v>5</v>
      </c>
      <c r="M7" s="10">
        <v>0.41875000000000001</v>
      </c>
      <c r="N7" s="15"/>
      <c r="O7" s="15"/>
      <c r="P7" s="24">
        <f t="shared" ref="P7:P28" si="3">P6+N7-O7</f>
        <v>2</v>
      </c>
      <c r="Q7" s="10">
        <v>0.4604166666666667</v>
      </c>
      <c r="R7" s="15">
        <v>2</v>
      </c>
      <c r="S7" s="15"/>
      <c r="T7" s="24">
        <f t="shared" ref="T7:T28" si="4">T6+R7-S7</f>
        <v>2</v>
      </c>
      <c r="U7" s="10">
        <v>0.50208333333333333</v>
      </c>
      <c r="V7" s="15">
        <v>2</v>
      </c>
      <c r="W7" s="15"/>
      <c r="X7" s="24">
        <f t="shared" ref="X7:X28" si="5">X6+V7-W7</f>
        <v>4</v>
      </c>
      <c r="Y7" s="10">
        <v>0.57500000000000007</v>
      </c>
      <c r="Z7" s="15">
        <v>4</v>
      </c>
      <c r="AA7" s="15"/>
      <c r="AB7" s="24">
        <f t="shared" ref="AB7:AB28" si="6">AB6+Z7-AA7</f>
        <v>8</v>
      </c>
      <c r="AC7" s="10">
        <v>0.62708333333333333</v>
      </c>
      <c r="AD7" s="15">
        <v>2</v>
      </c>
      <c r="AE7" s="15">
        <v>2</v>
      </c>
      <c r="AF7" s="24">
        <f t="shared" ref="AF7:AF28" si="7">AF6+AD7-AE7</f>
        <v>10</v>
      </c>
      <c r="AG7" s="10">
        <v>0.6791666666666667</v>
      </c>
      <c r="AH7" s="15">
        <v>5</v>
      </c>
      <c r="AI7" s="15"/>
      <c r="AJ7" s="24">
        <f t="shared" ref="AJ7:AJ28" si="8">AJ6+AH7-AI7</f>
        <v>9</v>
      </c>
      <c r="AK7" s="10">
        <v>0.72777777777777775</v>
      </c>
      <c r="AL7" s="15">
        <v>2</v>
      </c>
      <c r="AM7" s="15"/>
      <c r="AN7" s="24">
        <f t="shared" ref="AN7:AN28" si="9">AN6+AL7-AM7</f>
        <v>2</v>
      </c>
    </row>
    <row r="8" spans="1:40" x14ac:dyDescent="0.25">
      <c r="A8" s="3">
        <v>4</v>
      </c>
      <c r="B8" s="4" t="s">
        <v>5</v>
      </c>
      <c r="C8" s="43">
        <f t="shared" si="0"/>
        <v>7</v>
      </c>
      <c r="D8" s="44">
        <f t="shared" si="0"/>
        <v>1</v>
      </c>
      <c r="E8" s="10" t="s">
        <v>136</v>
      </c>
      <c r="F8" s="15"/>
      <c r="G8" s="15"/>
      <c r="H8" s="24">
        <f t="shared" si="1"/>
        <v>5</v>
      </c>
      <c r="I8" s="10" t="s">
        <v>137</v>
      </c>
      <c r="J8" s="15"/>
      <c r="K8" s="15"/>
      <c r="L8" s="24">
        <f t="shared" si="2"/>
        <v>5</v>
      </c>
      <c r="M8" s="10">
        <v>0.41944444444444445</v>
      </c>
      <c r="N8" s="15"/>
      <c r="O8" s="15"/>
      <c r="P8" s="24">
        <f t="shared" si="3"/>
        <v>2</v>
      </c>
      <c r="Q8" s="10">
        <v>0.46111111111111108</v>
      </c>
      <c r="R8" s="15">
        <v>4</v>
      </c>
      <c r="S8" s="15"/>
      <c r="T8" s="24">
        <f t="shared" si="4"/>
        <v>6</v>
      </c>
      <c r="U8" s="10">
        <v>0.50277777777777777</v>
      </c>
      <c r="V8" s="15">
        <v>1</v>
      </c>
      <c r="W8" s="15"/>
      <c r="X8" s="24">
        <f t="shared" si="5"/>
        <v>5</v>
      </c>
      <c r="Y8" s="10">
        <v>0.5756944444444444</v>
      </c>
      <c r="Z8" s="15"/>
      <c r="AA8" s="15">
        <v>1</v>
      </c>
      <c r="AB8" s="24">
        <f t="shared" si="6"/>
        <v>7</v>
      </c>
      <c r="AC8" s="10">
        <v>0.62777777777777777</v>
      </c>
      <c r="AD8" s="15">
        <v>2</v>
      </c>
      <c r="AE8" s="15"/>
      <c r="AF8" s="24">
        <f t="shared" si="7"/>
        <v>12</v>
      </c>
      <c r="AG8" s="10">
        <v>0.67986111111111114</v>
      </c>
      <c r="AH8" s="15"/>
      <c r="AI8" s="15"/>
      <c r="AJ8" s="24">
        <f t="shared" si="8"/>
        <v>9</v>
      </c>
      <c r="AK8" s="10">
        <v>0.7284722222222223</v>
      </c>
      <c r="AL8" s="15"/>
      <c r="AM8" s="15"/>
      <c r="AN8" s="24">
        <f t="shared" si="9"/>
        <v>2</v>
      </c>
    </row>
    <row r="9" spans="1:40" x14ac:dyDescent="0.25">
      <c r="A9" s="3">
        <v>5</v>
      </c>
      <c r="B9" s="4" t="s">
        <v>6</v>
      </c>
      <c r="C9" s="43">
        <f t="shared" si="0"/>
        <v>3</v>
      </c>
      <c r="D9" s="44">
        <f t="shared" si="0"/>
        <v>1</v>
      </c>
      <c r="E9" s="10" t="s">
        <v>138</v>
      </c>
      <c r="F9" s="15"/>
      <c r="G9" s="15"/>
      <c r="H9" s="24">
        <f t="shared" si="1"/>
        <v>5</v>
      </c>
      <c r="I9" s="10" t="s">
        <v>139</v>
      </c>
      <c r="J9" s="15">
        <v>1</v>
      </c>
      <c r="K9" s="15"/>
      <c r="L9" s="24">
        <f t="shared" si="2"/>
        <v>6</v>
      </c>
      <c r="M9" s="10">
        <v>0.42083333333333334</v>
      </c>
      <c r="N9" s="15"/>
      <c r="O9" s="15">
        <v>1</v>
      </c>
      <c r="P9" s="24">
        <f t="shared" si="3"/>
        <v>1</v>
      </c>
      <c r="Q9" s="10">
        <v>0.46249999999999997</v>
      </c>
      <c r="R9" s="15">
        <v>1</v>
      </c>
      <c r="S9" s="15"/>
      <c r="T9" s="24">
        <f t="shared" si="4"/>
        <v>7</v>
      </c>
      <c r="U9" s="10">
        <v>0.50416666666666665</v>
      </c>
      <c r="V9" s="15"/>
      <c r="W9" s="15"/>
      <c r="X9" s="24">
        <f t="shared" si="5"/>
        <v>5</v>
      </c>
      <c r="Y9" s="10">
        <v>0.57708333333333328</v>
      </c>
      <c r="Z9" s="15"/>
      <c r="AA9" s="15"/>
      <c r="AB9" s="24">
        <f t="shared" si="6"/>
        <v>7</v>
      </c>
      <c r="AC9" s="10">
        <v>0.62916666666666665</v>
      </c>
      <c r="AD9" s="15">
        <v>1</v>
      </c>
      <c r="AE9" s="15"/>
      <c r="AF9" s="24">
        <f t="shared" si="7"/>
        <v>13</v>
      </c>
      <c r="AG9" s="10">
        <v>0.68125000000000002</v>
      </c>
      <c r="AH9" s="15"/>
      <c r="AI9" s="15"/>
      <c r="AJ9" s="24">
        <f t="shared" si="8"/>
        <v>9</v>
      </c>
      <c r="AK9" s="10">
        <v>0.72986111111111107</v>
      </c>
      <c r="AL9" s="15"/>
      <c r="AM9" s="15"/>
      <c r="AN9" s="24">
        <f t="shared" si="9"/>
        <v>2</v>
      </c>
    </row>
    <row r="10" spans="1:40" x14ac:dyDescent="0.25">
      <c r="A10" s="3">
        <v>6</v>
      </c>
      <c r="B10" s="4" t="s">
        <v>7</v>
      </c>
      <c r="C10" s="43">
        <f t="shared" si="0"/>
        <v>3</v>
      </c>
      <c r="D10" s="44">
        <f t="shared" si="0"/>
        <v>1</v>
      </c>
      <c r="E10" s="10" t="s">
        <v>140</v>
      </c>
      <c r="F10" s="15"/>
      <c r="G10" s="15"/>
      <c r="H10" s="24">
        <f t="shared" si="1"/>
        <v>5</v>
      </c>
      <c r="I10" s="10" t="s">
        <v>141</v>
      </c>
      <c r="J10" s="15"/>
      <c r="K10" s="15"/>
      <c r="L10" s="24">
        <f t="shared" si="2"/>
        <v>6</v>
      </c>
      <c r="M10" s="10">
        <v>0.42152777777777778</v>
      </c>
      <c r="N10" s="15">
        <v>1</v>
      </c>
      <c r="O10" s="15"/>
      <c r="P10" s="24">
        <f t="shared" si="3"/>
        <v>2</v>
      </c>
      <c r="Q10" s="10">
        <v>0.46319444444444446</v>
      </c>
      <c r="R10" s="15"/>
      <c r="S10" s="15"/>
      <c r="T10" s="24">
        <f t="shared" si="4"/>
        <v>7</v>
      </c>
      <c r="U10" s="10">
        <v>0.50486111111111109</v>
      </c>
      <c r="V10" s="15">
        <v>1</v>
      </c>
      <c r="W10" s="15"/>
      <c r="X10" s="24">
        <f t="shared" si="5"/>
        <v>6</v>
      </c>
      <c r="Y10" s="10">
        <v>0.57777777777777783</v>
      </c>
      <c r="Z10" s="15"/>
      <c r="AA10" s="15">
        <v>1</v>
      </c>
      <c r="AB10" s="24">
        <f t="shared" si="6"/>
        <v>6</v>
      </c>
      <c r="AC10" s="10">
        <v>0.62986111111111109</v>
      </c>
      <c r="AD10" s="15">
        <v>1</v>
      </c>
      <c r="AE10" s="15"/>
      <c r="AF10" s="24">
        <f t="shared" si="7"/>
        <v>14</v>
      </c>
      <c r="AG10" s="10">
        <v>0.68194444444444446</v>
      </c>
      <c r="AH10" s="15"/>
      <c r="AI10" s="15"/>
      <c r="AJ10" s="24">
        <f t="shared" si="8"/>
        <v>9</v>
      </c>
      <c r="AK10" s="10">
        <v>0.73055555555555562</v>
      </c>
      <c r="AL10" s="15"/>
      <c r="AM10" s="15"/>
      <c r="AN10" s="24">
        <f t="shared" si="9"/>
        <v>2</v>
      </c>
    </row>
    <row r="11" spans="1:40" x14ac:dyDescent="0.25">
      <c r="A11" s="3">
        <v>7</v>
      </c>
      <c r="B11" s="4" t="s">
        <v>8</v>
      </c>
      <c r="C11" s="43">
        <f t="shared" si="0"/>
        <v>0</v>
      </c>
      <c r="D11" s="44">
        <f t="shared" si="0"/>
        <v>0</v>
      </c>
      <c r="E11" s="10" t="s">
        <v>142</v>
      </c>
      <c r="F11" s="15"/>
      <c r="G11" s="15"/>
      <c r="H11" s="24">
        <f t="shared" si="1"/>
        <v>5</v>
      </c>
      <c r="I11" s="10" t="s">
        <v>142</v>
      </c>
      <c r="J11" s="15"/>
      <c r="K11" s="15"/>
      <c r="L11" s="24">
        <f t="shared" si="2"/>
        <v>6</v>
      </c>
      <c r="M11" s="10" t="s">
        <v>142</v>
      </c>
      <c r="N11" s="15"/>
      <c r="O11" s="15"/>
      <c r="P11" s="24">
        <f t="shared" si="3"/>
        <v>2</v>
      </c>
      <c r="Q11" s="10" t="s">
        <v>142</v>
      </c>
      <c r="R11" s="15"/>
      <c r="S11" s="15"/>
      <c r="T11" s="24">
        <f t="shared" si="4"/>
        <v>7</v>
      </c>
      <c r="U11" s="10" t="s">
        <v>142</v>
      </c>
      <c r="V11" s="15"/>
      <c r="W11" s="15"/>
      <c r="X11" s="24">
        <f t="shared" si="5"/>
        <v>6</v>
      </c>
      <c r="Y11" s="10" t="s">
        <v>142</v>
      </c>
      <c r="Z11" s="15"/>
      <c r="AA11" s="15"/>
      <c r="AB11" s="24">
        <f t="shared" si="6"/>
        <v>6</v>
      </c>
      <c r="AC11" s="10" t="s">
        <v>142</v>
      </c>
      <c r="AD11" s="15"/>
      <c r="AE11" s="15"/>
      <c r="AF11" s="24">
        <f t="shared" si="7"/>
        <v>14</v>
      </c>
      <c r="AG11" s="10" t="s">
        <v>142</v>
      </c>
      <c r="AH11" s="15"/>
      <c r="AI11" s="15"/>
      <c r="AJ11" s="24">
        <f t="shared" si="8"/>
        <v>9</v>
      </c>
      <c r="AK11" s="10" t="s">
        <v>142</v>
      </c>
      <c r="AL11" s="15"/>
      <c r="AM11" s="15"/>
      <c r="AN11" s="24">
        <f t="shared" si="9"/>
        <v>2</v>
      </c>
    </row>
    <row r="12" spans="1:40" x14ac:dyDescent="0.25">
      <c r="A12" s="3">
        <v>8</v>
      </c>
      <c r="B12" s="5" t="s">
        <v>9</v>
      </c>
      <c r="C12" s="45">
        <f t="shared" si="0"/>
        <v>3</v>
      </c>
      <c r="D12" s="46">
        <f t="shared" si="0"/>
        <v>3</v>
      </c>
      <c r="E12" s="10" t="s">
        <v>143</v>
      </c>
      <c r="F12" s="15"/>
      <c r="G12" s="15"/>
      <c r="H12" s="24">
        <f t="shared" si="1"/>
        <v>5</v>
      </c>
      <c r="I12" s="10" t="s">
        <v>144</v>
      </c>
      <c r="J12" s="15"/>
      <c r="K12" s="15"/>
      <c r="L12" s="24">
        <f t="shared" si="2"/>
        <v>6</v>
      </c>
      <c r="M12" s="10">
        <v>0.42222222222222222</v>
      </c>
      <c r="N12" s="15">
        <v>1</v>
      </c>
      <c r="O12" s="15"/>
      <c r="P12" s="24">
        <f t="shared" si="3"/>
        <v>3</v>
      </c>
      <c r="Q12" s="10">
        <v>0.46388888888888885</v>
      </c>
      <c r="R12" s="15"/>
      <c r="S12" s="15"/>
      <c r="T12" s="24">
        <f t="shared" si="4"/>
        <v>7</v>
      </c>
      <c r="U12" s="10">
        <v>0.50555555555555554</v>
      </c>
      <c r="V12" s="15"/>
      <c r="W12" s="15">
        <v>2</v>
      </c>
      <c r="X12" s="24">
        <f t="shared" si="5"/>
        <v>4</v>
      </c>
      <c r="Y12" s="10">
        <v>0.57847222222222217</v>
      </c>
      <c r="Z12" s="15">
        <v>2</v>
      </c>
      <c r="AA12" s="15"/>
      <c r="AB12" s="24">
        <f t="shared" si="6"/>
        <v>8</v>
      </c>
      <c r="AC12" s="10">
        <v>0.63055555555555554</v>
      </c>
      <c r="AD12" s="15"/>
      <c r="AE12" s="15"/>
      <c r="AF12" s="24">
        <f t="shared" si="7"/>
        <v>14</v>
      </c>
      <c r="AG12" s="10">
        <v>0.68263888888888891</v>
      </c>
      <c r="AH12" s="15"/>
      <c r="AI12" s="15">
        <v>1</v>
      </c>
      <c r="AJ12" s="24">
        <f t="shared" si="8"/>
        <v>8</v>
      </c>
      <c r="AK12" s="10">
        <v>0.73125000000000007</v>
      </c>
      <c r="AL12" s="15"/>
      <c r="AM12" s="15"/>
      <c r="AN12" s="24">
        <f t="shared" si="9"/>
        <v>2</v>
      </c>
    </row>
    <row r="13" spans="1:40" x14ac:dyDescent="0.25">
      <c r="A13" s="3">
        <v>9</v>
      </c>
      <c r="B13" s="5" t="s">
        <v>10</v>
      </c>
      <c r="C13" s="45">
        <f t="shared" si="0"/>
        <v>1</v>
      </c>
      <c r="D13" s="46">
        <f t="shared" si="0"/>
        <v>0</v>
      </c>
      <c r="E13" s="10" t="s">
        <v>145</v>
      </c>
      <c r="F13" s="15"/>
      <c r="G13" s="15"/>
      <c r="H13" s="24">
        <f t="shared" si="1"/>
        <v>5</v>
      </c>
      <c r="I13" s="10" t="s">
        <v>146</v>
      </c>
      <c r="J13" s="15"/>
      <c r="K13" s="15"/>
      <c r="L13" s="24">
        <f t="shared" si="2"/>
        <v>6</v>
      </c>
      <c r="M13" s="10">
        <v>0.4236111111111111</v>
      </c>
      <c r="N13" s="15"/>
      <c r="O13" s="15"/>
      <c r="P13" s="24">
        <f t="shared" si="3"/>
        <v>3</v>
      </c>
      <c r="Q13" s="10">
        <v>0.46527777777777773</v>
      </c>
      <c r="R13" s="15">
        <v>1</v>
      </c>
      <c r="S13" s="15"/>
      <c r="T13" s="24">
        <f t="shared" si="4"/>
        <v>8</v>
      </c>
      <c r="U13" s="10">
        <v>0.50694444444444442</v>
      </c>
      <c r="V13" s="15"/>
      <c r="W13" s="15"/>
      <c r="X13" s="24">
        <f t="shared" si="5"/>
        <v>4</v>
      </c>
      <c r="Y13" s="10">
        <v>0.57986111111111105</v>
      </c>
      <c r="Z13" s="15"/>
      <c r="AA13" s="15"/>
      <c r="AB13" s="24">
        <f t="shared" si="6"/>
        <v>8</v>
      </c>
      <c r="AC13" s="10">
        <v>0.63194444444444442</v>
      </c>
      <c r="AD13" s="15"/>
      <c r="AE13" s="15"/>
      <c r="AF13" s="24">
        <f t="shared" si="7"/>
        <v>14</v>
      </c>
      <c r="AG13" s="10">
        <v>0.68402777777777779</v>
      </c>
      <c r="AH13" s="15"/>
      <c r="AI13" s="15"/>
      <c r="AJ13" s="24">
        <f t="shared" si="8"/>
        <v>8</v>
      </c>
      <c r="AK13" s="10">
        <v>0.73263888888888884</v>
      </c>
      <c r="AL13" s="15"/>
      <c r="AM13" s="15"/>
      <c r="AN13" s="24">
        <f t="shared" si="9"/>
        <v>2</v>
      </c>
    </row>
    <row r="14" spans="1:40" x14ac:dyDescent="0.25">
      <c r="A14" s="3">
        <v>10</v>
      </c>
      <c r="B14" s="5" t="s">
        <v>11</v>
      </c>
      <c r="C14" s="45">
        <f t="shared" si="0"/>
        <v>4</v>
      </c>
      <c r="D14" s="46">
        <f t="shared" si="0"/>
        <v>6</v>
      </c>
      <c r="E14" s="10" t="s">
        <v>147</v>
      </c>
      <c r="F14" s="15"/>
      <c r="G14" s="15">
        <v>1</v>
      </c>
      <c r="H14" s="24">
        <f t="shared" si="1"/>
        <v>4</v>
      </c>
      <c r="I14" s="10" t="s">
        <v>148</v>
      </c>
      <c r="J14" s="15"/>
      <c r="K14" s="15">
        <v>2</v>
      </c>
      <c r="L14" s="24">
        <f t="shared" si="2"/>
        <v>4</v>
      </c>
      <c r="M14" s="10">
        <v>0.42499999999999999</v>
      </c>
      <c r="N14" s="15"/>
      <c r="O14" s="15"/>
      <c r="P14" s="24">
        <f t="shared" si="3"/>
        <v>3</v>
      </c>
      <c r="Q14" s="10">
        <v>0.46666666666666662</v>
      </c>
      <c r="R14" s="15">
        <v>2</v>
      </c>
      <c r="S14" s="15"/>
      <c r="T14" s="24">
        <f t="shared" si="4"/>
        <v>10</v>
      </c>
      <c r="U14" s="10">
        <v>0.5083333333333333</v>
      </c>
      <c r="V14" s="15">
        <v>1</v>
      </c>
      <c r="W14" s="15"/>
      <c r="X14" s="24">
        <f t="shared" si="5"/>
        <v>5</v>
      </c>
      <c r="Y14" s="10">
        <v>0.58124999999999993</v>
      </c>
      <c r="Z14" s="15"/>
      <c r="AA14" s="15">
        <v>1</v>
      </c>
      <c r="AB14" s="24">
        <f t="shared" si="6"/>
        <v>7</v>
      </c>
      <c r="AC14" s="10">
        <v>0.6333333333333333</v>
      </c>
      <c r="AD14" s="15">
        <v>1</v>
      </c>
      <c r="AE14" s="15">
        <v>2</v>
      </c>
      <c r="AF14" s="24">
        <f t="shared" si="7"/>
        <v>13</v>
      </c>
      <c r="AG14" s="10">
        <v>0.68541666666666667</v>
      </c>
      <c r="AH14" s="15"/>
      <c r="AI14" s="15"/>
      <c r="AJ14" s="24">
        <f t="shared" si="8"/>
        <v>8</v>
      </c>
      <c r="AK14" s="10">
        <v>0.73402777777777783</v>
      </c>
      <c r="AL14" s="15"/>
      <c r="AM14" s="15"/>
      <c r="AN14" s="24">
        <f t="shared" si="9"/>
        <v>2</v>
      </c>
    </row>
    <row r="15" spans="1:40" x14ac:dyDescent="0.25">
      <c r="A15" s="3">
        <v>11</v>
      </c>
      <c r="B15" s="5" t="s">
        <v>12</v>
      </c>
      <c r="C15" s="45">
        <f t="shared" si="0"/>
        <v>4</v>
      </c>
      <c r="D15" s="46">
        <f t="shared" si="0"/>
        <v>1</v>
      </c>
      <c r="E15" s="10" t="s">
        <v>149</v>
      </c>
      <c r="F15" s="15"/>
      <c r="G15" s="15">
        <v>1</v>
      </c>
      <c r="H15" s="24">
        <f t="shared" si="1"/>
        <v>3</v>
      </c>
      <c r="I15" s="10" t="s">
        <v>150</v>
      </c>
      <c r="J15" s="15"/>
      <c r="K15" s="15"/>
      <c r="L15" s="24">
        <f t="shared" si="2"/>
        <v>4</v>
      </c>
      <c r="M15" s="10">
        <v>0.42569444444444443</v>
      </c>
      <c r="N15" s="15">
        <v>1</v>
      </c>
      <c r="O15" s="15"/>
      <c r="P15" s="24">
        <f t="shared" si="3"/>
        <v>4</v>
      </c>
      <c r="Q15" s="10">
        <v>0.46736111111111112</v>
      </c>
      <c r="R15" s="15"/>
      <c r="S15" s="15"/>
      <c r="T15" s="24">
        <f t="shared" si="4"/>
        <v>10</v>
      </c>
      <c r="U15" s="10">
        <v>0.50902777777777775</v>
      </c>
      <c r="V15" s="15">
        <v>2</v>
      </c>
      <c r="W15" s="15"/>
      <c r="X15" s="24">
        <f t="shared" si="5"/>
        <v>7</v>
      </c>
      <c r="Y15" s="10">
        <v>0.58194444444444449</v>
      </c>
      <c r="Z15" s="15"/>
      <c r="AA15" s="15"/>
      <c r="AB15" s="24">
        <f t="shared" si="6"/>
        <v>7</v>
      </c>
      <c r="AC15" s="10">
        <v>0.63402777777777775</v>
      </c>
      <c r="AD15" s="15"/>
      <c r="AE15" s="15"/>
      <c r="AF15" s="24">
        <f t="shared" si="7"/>
        <v>13</v>
      </c>
      <c r="AG15" s="10">
        <v>0.68611111111111101</v>
      </c>
      <c r="AH15" s="15"/>
      <c r="AI15" s="15"/>
      <c r="AJ15" s="24">
        <f t="shared" si="8"/>
        <v>8</v>
      </c>
      <c r="AK15" s="10">
        <v>0.73472222222222217</v>
      </c>
      <c r="AL15" s="15">
        <v>1</v>
      </c>
      <c r="AM15" s="15"/>
      <c r="AN15" s="24">
        <f t="shared" si="9"/>
        <v>3</v>
      </c>
    </row>
    <row r="16" spans="1:40" x14ac:dyDescent="0.25">
      <c r="A16" s="3">
        <v>12</v>
      </c>
      <c r="B16" s="4" t="s">
        <v>13</v>
      </c>
      <c r="C16" s="43">
        <f t="shared" si="0"/>
        <v>3</v>
      </c>
      <c r="D16" s="44">
        <f t="shared" si="0"/>
        <v>4</v>
      </c>
      <c r="E16" s="10" t="s">
        <v>151</v>
      </c>
      <c r="F16" s="15"/>
      <c r="G16" s="15"/>
      <c r="H16" s="24">
        <f t="shared" si="1"/>
        <v>3</v>
      </c>
      <c r="I16" s="10" t="s">
        <v>152</v>
      </c>
      <c r="J16" s="15">
        <v>1</v>
      </c>
      <c r="K16" s="15"/>
      <c r="L16" s="24">
        <f t="shared" si="2"/>
        <v>5</v>
      </c>
      <c r="M16" s="10">
        <v>0.42638888888888887</v>
      </c>
      <c r="N16" s="15"/>
      <c r="O16" s="15"/>
      <c r="P16" s="24">
        <f t="shared" si="3"/>
        <v>4</v>
      </c>
      <c r="Q16" s="10">
        <v>0.4680555555555555</v>
      </c>
      <c r="R16" s="15"/>
      <c r="S16" s="15">
        <v>3</v>
      </c>
      <c r="T16" s="24">
        <f t="shared" si="4"/>
        <v>7</v>
      </c>
      <c r="U16" s="10">
        <v>0.50972222222222219</v>
      </c>
      <c r="V16" s="15"/>
      <c r="W16" s="15"/>
      <c r="X16" s="24">
        <f t="shared" si="5"/>
        <v>7</v>
      </c>
      <c r="Y16" s="10">
        <v>0.58263888888888882</v>
      </c>
      <c r="Z16" s="15">
        <v>2</v>
      </c>
      <c r="AA16" s="15"/>
      <c r="AB16" s="24">
        <f t="shared" si="6"/>
        <v>9</v>
      </c>
      <c r="AC16" s="10">
        <v>0.63472222222222219</v>
      </c>
      <c r="AD16" s="15"/>
      <c r="AE16" s="15"/>
      <c r="AF16" s="24">
        <f t="shared" si="7"/>
        <v>13</v>
      </c>
      <c r="AG16" s="10">
        <v>0.68680555555555556</v>
      </c>
      <c r="AH16" s="15"/>
      <c r="AI16" s="15">
        <v>1</v>
      </c>
      <c r="AJ16" s="24">
        <f t="shared" si="8"/>
        <v>7</v>
      </c>
      <c r="AK16" s="10">
        <v>0.73541666666666661</v>
      </c>
      <c r="AL16" s="15"/>
      <c r="AM16" s="15"/>
      <c r="AN16" s="24">
        <f t="shared" si="9"/>
        <v>3</v>
      </c>
    </row>
    <row r="17" spans="1:40" x14ac:dyDescent="0.25">
      <c r="A17" s="3">
        <v>13</v>
      </c>
      <c r="B17" s="4" t="s">
        <v>14</v>
      </c>
      <c r="C17" s="43">
        <f t="shared" si="0"/>
        <v>2</v>
      </c>
      <c r="D17" s="44">
        <f t="shared" si="0"/>
        <v>14</v>
      </c>
      <c r="E17" s="10" t="s">
        <v>153</v>
      </c>
      <c r="F17" s="15">
        <v>1</v>
      </c>
      <c r="G17" s="15"/>
      <c r="H17" s="24">
        <f t="shared" si="1"/>
        <v>4</v>
      </c>
      <c r="I17" s="10" t="s">
        <v>154</v>
      </c>
      <c r="J17" s="15"/>
      <c r="K17" s="15"/>
      <c r="L17" s="24">
        <f t="shared" si="2"/>
        <v>5</v>
      </c>
      <c r="M17" s="10">
        <v>0.42708333333333331</v>
      </c>
      <c r="N17" s="15">
        <v>1</v>
      </c>
      <c r="O17" s="15">
        <v>2</v>
      </c>
      <c r="P17" s="24">
        <f t="shared" si="3"/>
        <v>3</v>
      </c>
      <c r="Q17" s="10">
        <v>0.46875</v>
      </c>
      <c r="R17" s="15"/>
      <c r="S17" s="15">
        <v>2</v>
      </c>
      <c r="T17" s="24">
        <f t="shared" si="4"/>
        <v>5</v>
      </c>
      <c r="U17" s="10">
        <v>0.51041666666666663</v>
      </c>
      <c r="V17" s="15"/>
      <c r="W17" s="15">
        <v>2</v>
      </c>
      <c r="X17" s="24">
        <f t="shared" si="5"/>
        <v>5</v>
      </c>
      <c r="Y17" s="10">
        <v>0.58333333333333337</v>
      </c>
      <c r="Z17" s="15"/>
      <c r="AA17" s="15">
        <v>3</v>
      </c>
      <c r="AB17" s="24">
        <f t="shared" si="6"/>
        <v>6</v>
      </c>
      <c r="AC17" s="10">
        <v>0.63541666666666663</v>
      </c>
      <c r="AD17" s="15"/>
      <c r="AE17" s="15">
        <v>3</v>
      </c>
      <c r="AF17" s="24">
        <f t="shared" si="7"/>
        <v>10</v>
      </c>
      <c r="AG17" s="10">
        <v>0.6875</v>
      </c>
      <c r="AH17" s="15"/>
      <c r="AI17" s="15">
        <v>2</v>
      </c>
      <c r="AJ17" s="24">
        <f t="shared" si="8"/>
        <v>5</v>
      </c>
      <c r="AK17" s="10">
        <v>0.73611111111111116</v>
      </c>
      <c r="AL17" s="15"/>
      <c r="AM17" s="15"/>
      <c r="AN17" s="24">
        <f t="shared" si="9"/>
        <v>3</v>
      </c>
    </row>
    <row r="18" spans="1:40" x14ac:dyDescent="0.25">
      <c r="A18" s="3">
        <v>14</v>
      </c>
      <c r="B18" s="6" t="s">
        <v>15</v>
      </c>
      <c r="C18" s="43">
        <f t="shared" si="0"/>
        <v>2</v>
      </c>
      <c r="D18" s="44">
        <f t="shared" si="0"/>
        <v>6</v>
      </c>
      <c r="E18" s="10" t="s">
        <v>155</v>
      </c>
      <c r="F18" s="15"/>
      <c r="G18" s="15">
        <v>3</v>
      </c>
      <c r="H18" s="24">
        <f t="shared" si="1"/>
        <v>1</v>
      </c>
      <c r="I18" s="10" t="s">
        <v>156</v>
      </c>
      <c r="J18" s="15">
        <v>2</v>
      </c>
      <c r="K18" s="15"/>
      <c r="L18" s="24">
        <f t="shared" si="2"/>
        <v>7</v>
      </c>
      <c r="M18" s="10">
        <v>0.42777777777777781</v>
      </c>
      <c r="N18" s="15"/>
      <c r="O18" s="15"/>
      <c r="P18" s="24">
        <f t="shared" si="3"/>
        <v>3</v>
      </c>
      <c r="Q18" s="10">
        <v>0.4694444444444445</v>
      </c>
      <c r="R18" s="15"/>
      <c r="S18" s="15"/>
      <c r="T18" s="24">
        <f t="shared" si="4"/>
        <v>5</v>
      </c>
      <c r="U18" s="10">
        <v>0.51111111111111118</v>
      </c>
      <c r="V18" s="15"/>
      <c r="W18" s="15"/>
      <c r="X18" s="24">
        <f t="shared" si="5"/>
        <v>5</v>
      </c>
      <c r="Y18" s="10">
        <v>0.58402777777777781</v>
      </c>
      <c r="Z18" s="15"/>
      <c r="AA18" s="15"/>
      <c r="AB18" s="24">
        <f t="shared" si="6"/>
        <v>6</v>
      </c>
      <c r="AC18" s="10">
        <v>0.63611111111111118</v>
      </c>
      <c r="AD18" s="15"/>
      <c r="AE18" s="15"/>
      <c r="AF18" s="24">
        <f t="shared" si="7"/>
        <v>10</v>
      </c>
      <c r="AG18" s="10">
        <v>0.68819444444444444</v>
      </c>
      <c r="AH18" s="15"/>
      <c r="AI18" s="15"/>
      <c r="AJ18" s="24">
        <f t="shared" si="8"/>
        <v>5</v>
      </c>
      <c r="AK18" s="10">
        <v>0.7368055555555556</v>
      </c>
      <c r="AL18" s="15"/>
      <c r="AM18" s="15">
        <v>3</v>
      </c>
      <c r="AN18" s="24">
        <f t="shared" si="9"/>
        <v>0</v>
      </c>
    </row>
    <row r="19" spans="1:40" x14ac:dyDescent="0.25">
      <c r="A19" s="3">
        <v>15</v>
      </c>
      <c r="B19" s="4" t="s">
        <v>16</v>
      </c>
      <c r="C19" s="43">
        <f t="shared" si="0"/>
        <v>1</v>
      </c>
      <c r="D19" s="44">
        <f t="shared" si="0"/>
        <v>5</v>
      </c>
      <c r="E19" s="10" t="s">
        <v>157</v>
      </c>
      <c r="F19" s="15"/>
      <c r="G19" s="15"/>
      <c r="H19" s="24">
        <f t="shared" si="1"/>
        <v>1</v>
      </c>
      <c r="I19" s="10" t="s">
        <v>158</v>
      </c>
      <c r="J19" s="15"/>
      <c r="K19" s="15"/>
      <c r="L19" s="24">
        <f t="shared" si="2"/>
        <v>7</v>
      </c>
      <c r="M19" s="10">
        <v>0.42986111111111108</v>
      </c>
      <c r="N19" s="15"/>
      <c r="O19" s="15"/>
      <c r="P19" s="24">
        <f t="shared" si="3"/>
        <v>3</v>
      </c>
      <c r="Q19" s="10">
        <v>0.47152777777777777</v>
      </c>
      <c r="R19" s="15"/>
      <c r="S19" s="15">
        <v>2</v>
      </c>
      <c r="T19" s="24">
        <f t="shared" si="4"/>
        <v>3</v>
      </c>
      <c r="U19" s="10">
        <v>0.5131944444444444</v>
      </c>
      <c r="V19" s="15">
        <v>1</v>
      </c>
      <c r="W19" s="15"/>
      <c r="X19" s="24">
        <f t="shared" si="5"/>
        <v>6</v>
      </c>
      <c r="Y19" s="10">
        <v>0.58611111111111114</v>
      </c>
      <c r="Z19" s="15"/>
      <c r="AA19" s="15"/>
      <c r="AB19" s="24">
        <f t="shared" si="6"/>
        <v>6</v>
      </c>
      <c r="AC19" s="10">
        <v>0.6381944444444444</v>
      </c>
      <c r="AD19" s="15"/>
      <c r="AE19" s="15">
        <v>3</v>
      </c>
      <c r="AF19" s="24">
        <f t="shared" si="7"/>
        <v>7</v>
      </c>
      <c r="AG19" s="10">
        <v>0.68958333333333333</v>
      </c>
      <c r="AH19" s="15"/>
      <c r="AI19" s="15"/>
      <c r="AJ19" s="24">
        <f t="shared" si="8"/>
        <v>5</v>
      </c>
      <c r="AK19" s="10">
        <v>0.73819444444444438</v>
      </c>
      <c r="AL19" s="15"/>
      <c r="AM19" s="15"/>
      <c r="AN19" s="24">
        <f t="shared" si="9"/>
        <v>0</v>
      </c>
    </row>
    <row r="20" spans="1:40" x14ac:dyDescent="0.25">
      <c r="A20" s="3">
        <v>16</v>
      </c>
      <c r="B20" s="4" t="s">
        <v>17</v>
      </c>
      <c r="C20" s="43">
        <f t="shared" si="0"/>
        <v>2</v>
      </c>
      <c r="D20" s="44">
        <f t="shared" si="0"/>
        <v>1</v>
      </c>
      <c r="E20" s="10" t="s">
        <v>159</v>
      </c>
      <c r="F20" s="15"/>
      <c r="G20" s="15"/>
      <c r="H20" s="24">
        <f t="shared" si="1"/>
        <v>1</v>
      </c>
      <c r="I20" s="10" t="s">
        <v>160</v>
      </c>
      <c r="J20" s="15"/>
      <c r="K20" s="15"/>
      <c r="L20" s="24">
        <f t="shared" si="2"/>
        <v>7</v>
      </c>
      <c r="M20" s="10">
        <v>0.43124999999999997</v>
      </c>
      <c r="N20" s="15">
        <v>2</v>
      </c>
      <c r="O20" s="15"/>
      <c r="P20" s="24">
        <f t="shared" si="3"/>
        <v>5</v>
      </c>
      <c r="Q20" s="10">
        <v>0.47291666666666665</v>
      </c>
      <c r="R20" s="15"/>
      <c r="S20" s="15"/>
      <c r="T20" s="24">
        <f t="shared" si="4"/>
        <v>3</v>
      </c>
      <c r="U20" s="10">
        <v>0.51458333333333328</v>
      </c>
      <c r="V20" s="15"/>
      <c r="W20" s="15"/>
      <c r="X20" s="24">
        <f t="shared" si="5"/>
        <v>6</v>
      </c>
      <c r="Y20" s="10">
        <v>0.58750000000000002</v>
      </c>
      <c r="Z20" s="15"/>
      <c r="AA20" s="15">
        <v>1</v>
      </c>
      <c r="AB20" s="24">
        <f t="shared" si="6"/>
        <v>5</v>
      </c>
      <c r="AC20" s="10">
        <v>0.63958333333333328</v>
      </c>
      <c r="AD20" s="15"/>
      <c r="AE20" s="15"/>
      <c r="AF20" s="24">
        <f t="shared" si="7"/>
        <v>7</v>
      </c>
      <c r="AG20" s="10">
        <v>0.69097222222222221</v>
      </c>
      <c r="AH20" s="15"/>
      <c r="AI20" s="15"/>
      <c r="AJ20" s="24">
        <f t="shared" si="8"/>
        <v>5</v>
      </c>
      <c r="AK20" s="10">
        <v>0.73958333333333337</v>
      </c>
      <c r="AL20" s="15"/>
      <c r="AM20" s="15"/>
      <c r="AN20" s="24">
        <f t="shared" si="9"/>
        <v>0</v>
      </c>
    </row>
    <row r="21" spans="1:40" x14ac:dyDescent="0.25">
      <c r="A21" s="3">
        <v>17</v>
      </c>
      <c r="B21" s="4" t="s">
        <v>18</v>
      </c>
      <c r="C21" s="43">
        <f t="shared" si="0"/>
        <v>11</v>
      </c>
      <c r="D21" s="44">
        <f t="shared" si="0"/>
        <v>13</v>
      </c>
      <c r="E21" s="10" t="s">
        <v>161</v>
      </c>
      <c r="F21" s="15">
        <v>2</v>
      </c>
      <c r="G21" s="15"/>
      <c r="H21" s="24">
        <f t="shared" si="1"/>
        <v>3</v>
      </c>
      <c r="I21" s="10" t="s">
        <v>162</v>
      </c>
      <c r="J21" s="15">
        <v>2</v>
      </c>
      <c r="K21" s="15"/>
      <c r="L21" s="24">
        <f t="shared" si="2"/>
        <v>9</v>
      </c>
      <c r="M21" s="10">
        <v>0.43194444444444446</v>
      </c>
      <c r="N21" s="15">
        <v>3</v>
      </c>
      <c r="O21" s="15"/>
      <c r="P21" s="24">
        <f t="shared" si="3"/>
        <v>8</v>
      </c>
      <c r="Q21" s="10">
        <v>0.47361111111111115</v>
      </c>
      <c r="R21" s="15">
        <v>1</v>
      </c>
      <c r="S21" s="15"/>
      <c r="T21" s="24">
        <f t="shared" si="4"/>
        <v>4</v>
      </c>
      <c r="U21" s="10">
        <v>0.51527777777777783</v>
      </c>
      <c r="V21" s="15"/>
      <c r="W21" s="15">
        <v>2</v>
      </c>
      <c r="X21" s="24">
        <f t="shared" si="5"/>
        <v>4</v>
      </c>
      <c r="Y21" s="10">
        <v>0.58819444444444446</v>
      </c>
      <c r="Z21" s="15"/>
      <c r="AA21" s="15">
        <v>3</v>
      </c>
      <c r="AB21" s="24">
        <f t="shared" si="6"/>
        <v>2</v>
      </c>
      <c r="AC21" s="10">
        <v>0.64027777777777783</v>
      </c>
      <c r="AD21" s="15"/>
      <c r="AE21" s="15">
        <v>5</v>
      </c>
      <c r="AF21" s="24">
        <f t="shared" si="7"/>
        <v>2</v>
      </c>
      <c r="AG21" s="10">
        <v>0.69166666666666676</v>
      </c>
      <c r="AH21" s="15"/>
      <c r="AI21" s="15">
        <v>3</v>
      </c>
      <c r="AJ21" s="24">
        <f t="shared" si="8"/>
        <v>2</v>
      </c>
      <c r="AK21" s="10">
        <v>0.7402777777777777</v>
      </c>
      <c r="AL21" s="15">
        <v>3</v>
      </c>
      <c r="AM21" s="15"/>
      <c r="AN21" s="24">
        <f t="shared" si="9"/>
        <v>3</v>
      </c>
    </row>
    <row r="22" spans="1:40" x14ac:dyDescent="0.25">
      <c r="A22" s="3">
        <v>18</v>
      </c>
      <c r="B22" s="4" t="s">
        <v>19</v>
      </c>
      <c r="C22" s="43">
        <f t="shared" si="0"/>
        <v>11</v>
      </c>
      <c r="D22" s="44">
        <f t="shared" si="0"/>
        <v>11</v>
      </c>
      <c r="E22" s="10" t="s">
        <v>163</v>
      </c>
      <c r="F22" s="15"/>
      <c r="G22" s="15"/>
      <c r="H22" s="24">
        <f t="shared" si="1"/>
        <v>3</v>
      </c>
      <c r="I22" s="10" t="s">
        <v>164</v>
      </c>
      <c r="J22" s="15"/>
      <c r="K22" s="15">
        <v>3</v>
      </c>
      <c r="L22" s="24">
        <f t="shared" si="2"/>
        <v>6</v>
      </c>
      <c r="M22" s="10">
        <v>0.43263888888888885</v>
      </c>
      <c r="N22" s="15"/>
      <c r="O22" s="15">
        <v>1</v>
      </c>
      <c r="P22" s="24">
        <f t="shared" si="3"/>
        <v>7</v>
      </c>
      <c r="Q22" s="10">
        <v>0.47430555555555554</v>
      </c>
      <c r="R22" s="15"/>
      <c r="S22" s="15">
        <v>2</v>
      </c>
      <c r="T22" s="24">
        <f t="shared" si="4"/>
        <v>2</v>
      </c>
      <c r="U22" s="10">
        <v>0.51597222222222217</v>
      </c>
      <c r="V22" s="15"/>
      <c r="W22" s="15"/>
      <c r="X22" s="24">
        <f t="shared" si="5"/>
        <v>4</v>
      </c>
      <c r="Y22" s="10">
        <v>0.58888888888888891</v>
      </c>
      <c r="Z22" s="15">
        <v>2</v>
      </c>
      <c r="AA22" s="15">
        <v>1</v>
      </c>
      <c r="AB22" s="24">
        <f t="shared" si="6"/>
        <v>3</v>
      </c>
      <c r="AC22" s="10">
        <v>0.64097222222222217</v>
      </c>
      <c r="AD22" s="15">
        <v>4</v>
      </c>
      <c r="AE22" s="15">
        <v>3</v>
      </c>
      <c r="AF22" s="24">
        <f t="shared" si="7"/>
        <v>3</v>
      </c>
      <c r="AG22" s="10">
        <v>0.69236111111111109</v>
      </c>
      <c r="AH22" s="15">
        <v>5</v>
      </c>
      <c r="AI22" s="15">
        <v>1</v>
      </c>
      <c r="AJ22" s="24">
        <f t="shared" si="8"/>
        <v>6</v>
      </c>
      <c r="AK22" s="10">
        <v>0.74097222222222225</v>
      </c>
      <c r="AL22" s="15"/>
      <c r="AM22" s="15"/>
      <c r="AN22" s="24">
        <f t="shared" si="9"/>
        <v>3</v>
      </c>
    </row>
    <row r="23" spans="1:40" x14ac:dyDescent="0.25">
      <c r="A23" s="3">
        <v>19</v>
      </c>
      <c r="B23" s="4" t="s">
        <v>20</v>
      </c>
      <c r="C23" s="43">
        <f t="shared" si="0"/>
        <v>0</v>
      </c>
      <c r="D23" s="44">
        <f t="shared" si="0"/>
        <v>9</v>
      </c>
      <c r="E23" s="10" t="s">
        <v>165</v>
      </c>
      <c r="F23" s="15"/>
      <c r="G23" s="15"/>
      <c r="H23" s="24">
        <f t="shared" si="1"/>
        <v>3</v>
      </c>
      <c r="I23" s="10" t="s">
        <v>166</v>
      </c>
      <c r="J23" s="15"/>
      <c r="K23" s="15"/>
      <c r="L23" s="24">
        <f t="shared" si="2"/>
        <v>6</v>
      </c>
      <c r="M23" s="10">
        <v>0.43402777777777773</v>
      </c>
      <c r="N23" s="15"/>
      <c r="O23" s="15"/>
      <c r="P23" s="24">
        <f t="shared" si="3"/>
        <v>7</v>
      </c>
      <c r="Q23" s="10">
        <v>0.47569444444444442</v>
      </c>
      <c r="R23" s="15"/>
      <c r="S23" s="15">
        <v>2</v>
      </c>
      <c r="T23" s="24">
        <f t="shared" si="4"/>
        <v>0</v>
      </c>
      <c r="U23" s="10">
        <v>0.51736111111111105</v>
      </c>
      <c r="V23" s="15"/>
      <c r="W23" s="15">
        <v>2</v>
      </c>
      <c r="X23" s="24">
        <f t="shared" si="5"/>
        <v>2</v>
      </c>
      <c r="Y23" s="10">
        <v>0.59027777777777779</v>
      </c>
      <c r="Z23" s="15"/>
      <c r="AA23" s="15">
        <v>2</v>
      </c>
      <c r="AB23" s="24">
        <f t="shared" si="6"/>
        <v>1</v>
      </c>
      <c r="AC23" s="10">
        <v>0.64236111111111105</v>
      </c>
      <c r="AD23" s="15"/>
      <c r="AE23" s="15">
        <v>2</v>
      </c>
      <c r="AF23" s="24">
        <f t="shared" si="7"/>
        <v>1</v>
      </c>
      <c r="AG23" s="10">
        <v>0.69374999999999998</v>
      </c>
      <c r="AH23" s="15"/>
      <c r="AI23" s="15">
        <v>1</v>
      </c>
      <c r="AJ23" s="24">
        <f t="shared" si="8"/>
        <v>5</v>
      </c>
      <c r="AK23" s="10">
        <v>0.74236111111111114</v>
      </c>
      <c r="AL23" s="15"/>
      <c r="AM23" s="15"/>
      <c r="AN23" s="24">
        <f t="shared" si="9"/>
        <v>3</v>
      </c>
    </row>
    <row r="24" spans="1:40" x14ac:dyDescent="0.25">
      <c r="A24" s="3">
        <v>20</v>
      </c>
      <c r="B24" s="4" t="s">
        <v>21</v>
      </c>
      <c r="C24" s="43">
        <f t="shared" si="0"/>
        <v>2</v>
      </c>
      <c r="D24" s="44">
        <f t="shared" si="0"/>
        <v>6</v>
      </c>
      <c r="E24" s="10" t="s">
        <v>167</v>
      </c>
      <c r="F24" s="15"/>
      <c r="G24" s="15">
        <v>1</v>
      </c>
      <c r="H24" s="24">
        <f t="shared" si="1"/>
        <v>2</v>
      </c>
      <c r="I24" s="10" t="s">
        <v>168</v>
      </c>
      <c r="J24" s="15"/>
      <c r="K24" s="15">
        <v>2</v>
      </c>
      <c r="L24" s="24">
        <f t="shared" si="2"/>
        <v>4</v>
      </c>
      <c r="M24" s="10">
        <v>0.43541666666666662</v>
      </c>
      <c r="N24" s="15"/>
      <c r="O24" s="15">
        <v>2</v>
      </c>
      <c r="P24" s="24">
        <f t="shared" si="3"/>
        <v>5</v>
      </c>
      <c r="Q24" s="10">
        <v>0.4770833333333333</v>
      </c>
      <c r="R24" s="15"/>
      <c r="S24" s="15"/>
      <c r="T24" s="24">
        <f t="shared" si="4"/>
        <v>0</v>
      </c>
      <c r="U24" s="10">
        <v>0.51874999999999993</v>
      </c>
      <c r="V24" s="15">
        <v>1</v>
      </c>
      <c r="W24" s="15"/>
      <c r="X24" s="24">
        <f t="shared" si="5"/>
        <v>3</v>
      </c>
      <c r="Y24" s="10">
        <v>0.59166666666666667</v>
      </c>
      <c r="Z24" s="15">
        <v>1</v>
      </c>
      <c r="AA24" s="15"/>
      <c r="AB24" s="24">
        <f t="shared" si="6"/>
        <v>2</v>
      </c>
      <c r="AC24" s="10">
        <v>0.64374999999999993</v>
      </c>
      <c r="AD24" s="15"/>
      <c r="AE24" s="15">
        <v>1</v>
      </c>
      <c r="AF24" s="24">
        <f t="shared" si="7"/>
        <v>0</v>
      </c>
      <c r="AG24" s="10">
        <v>0.69444444444444453</v>
      </c>
      <c r="AH24" s="15"/>
      <c r="AI24" s="15"/>
      <c r="AJ24" s="24">
        <f t="shared" si="8"/>
        <v>5</v>
      </c>
      <c r="AK24" s="10">
        <v>0.74305555555555547</v>
      </c>
      <c r="AL24" s="15"/>
      <c r="AM24" s="15"/>
      <c r="AN24" s="24">
        <f t="shared" si="9"/>
        <v>3</v>
      </c>
    </row>
    <row r="25" spans="1:40" x14ac:dyDescent="0.25">
      <c r="A25" s="3">
        <v>21</v>
      </c>
      <c r="B25" s="4" t="s">
        <v>22</v>
      </c>
      <c r="C25" s="43">
        <f t="shared" si="0"/>
        <v>5</v>
      </c>
      <c r="D25" s="44">
        <f t="shared" si="0"/>
        <v>1</v>
      </c>
      <c r="E25" s="10" t="s">
        <v>31</v>
      </c>
      <c r="F25" s="15"/>
      <c r="G25" s="15"/>
      <c r="H25" s="24">
        <f t="shared" si="1"/>
        <v>2</v>
      </c>
      <c r="I25" s="10" t="s">
        <v>169</v>
      </c>
      <c r="J25" s="15"/>
      <c r="K25" s="15"/>
      <c r="L25" s="24">
        <f t="shared" si="2"/>
        <v>4</v>
      </c>
      <c r="M25" s="10">
        <v>0.43611111111111112</v>
      </c>
      <c r="N25" s="15"/>
      <c r="O25" s="15">
        <v>1</v>
      </c>
      <c r="P25" s="24">
        <f t="shared" si="3"/>
        <v>4</v>
      </c>
      <c r="Q25" s="10">
        <v>0.4777777777777778</v>
      </c>
      <c r="R25" s="15">
        <v>2</v>
      </c>
      <c r="S25" s="15"/>
      <c r="T25" s="24">
        <f t="shared" si="4"/>
        <v>2</v>
      </c>
      <c r="U25" s="10">
        <v>0.51944444444444449</v>
      </c>
      <c r="V25" s="15">
        <v>1</v>
      </c>
      <c r="W25" s="15"/>
      <c r="X25" s="24">
        <f t="shared" si="5"/>
        <v>4</v>
      </c>
      <c r="Y25" s="10">
        <v>0.59236111111111112</v>
      </c>
      <c r="Z25" s="15"/>
      <c r="AA25" s="15"/>
      <c r="AB25" s="24">
        <f t="shared" si="6"/>
        <v>2</v>
      </c>
      <c r="AC25" s="10">
        <v>0.64444444444444449</v>
      </c>
      <c r="AD25" s="15"/>
      <c r="AE25" s="15"/>
      <c r="AF25" s="24">
        <f t="shared" si="7"/>
        <v>0</v>
      </c>
      <c r="AG25" s="10">
        <v>0.69513888888888886</v>
      </c>
      <c r="AH25" s="15">
        <v>2</v>
      </c>
      <c r="AI25" s="15"/>
      <c r="AJ25" s="24">
        <f t="shared" si="8"/>
        <v>7</v>
      </c>
      <c r="AK25" s="10">
        <v>0.74375000000000002</v>
      </c>
      <c r="AL25" s="15"/>
      <c r="AM25" s="15"/>
      <c r="AN25" s="24">
        <f t="shared" si="9"/>
        <v>3</v>
      </c>
    </row>
    <row r="26" spans="1:40" x14ac:dyDescent="0.25">
      <c r="A26" s="3">
        <v>22</v>
      </c>
      <c r="B26" s="4" t="s">
        <v>23</v>
      </c>
      <c r="C26" s="43">
        <f t="shared" si="0"/>
        <v>6</v>
      </c>
      <c r="D26" s="44">
        <f t="shared" si="0"/>
        <v>12</v>
      </c>
      <c r="E26" s="10" t="s">
        <v>36</v>
      </c>
      <c r="F26" s="15"/>
      <c r="G26" s="15">
        <v>2</v>
      </c>
      <c r="H26" s="24">
        <f t="shared" si="1"/>
        <v>0</v>
      </c>
      <c r="I26" s="10" t="s">
        <v>170</v>
      </c>
      <c r="J26" s="15"/>
      <c r="K26" s="15">
        <v>1</v>
      </c>
      <c r="L26" s="24">
        <f t="shared" si="2"/>
        <v>3</v>
      </c>
      <c r="M26" s="10">
        <v>0.4368055555555555</v>
      </c>
      <c r="N26" s="15"/>
      <c r="O26" s="15">
        <v>2</v>
      </c>
      <c r="P26" s="24">
        <f t="shared" si="3"/>
        <v>2</v>
      </c>
      <c r="Q26" s="10">
        <v>0.47847222222222219</v>
      </c>
      <c r="R26" s="15">
        <v>2</v>
      </c>
      <c r="S26" s="15"/>
      <c r="T26" s="24">
        <f t="shared" si="4"/>
        <v>4</v>
      </c>
      <c r="U26" s="10">
        <v>0.52013888888888882</v>
      </c>
      <c r="V26" s="15">
        <v>2</v>
      </c>
      <c r="W26" s="15"/>
      <c r="X26" s="24">
        <f t="shared" si="5"/>
        <v>6</v>
      </c>
      <c r="Y26" s="10">
        <v>0.59305555555555556</v>
      </c>
      <c r="Z26" s="15"/>
      <c r="AA26" s="15">
        <v>2</v>
      </c>
      <c r="AB26" s="24">
        <f t="shared" si="6"/>
        <v>0</v>
      </c>
      <c r="AC26" s="10">
        <v>0.64513888888888882</v>
      </c>
      <c r="AD26" s="15">
        <v>2</v>
      </c>
      <c r="AE26" s="15"/>
      <c r="AF26" s="24">
        <f t="shared" si="7"/>
        <v>2</v>
      </c>
      <c r="AG26" s="10">
        <v>0.6958333333333333</v>
      </c>
      <c r="AH26" s="15"/>
      <c r="AI26" s="15">
        <v>3</v>
      </c>
      <c r="AJ26" s="24">
        <f t="shared" si="8"/>
        <v>4</v>
      </c>
      <c r="AK26" s="10">
        <v>0.74444444444444446</v>
      </c>
      <c r="AL26" s="15"/>
      <c r="AM26" s="15">
        <v>2</v>
      </c>
      <c r="AN26" s="24">
        <f t="shared" si="9"/>
        <v>1</v>
      </c>
    </row>
    <row r="27" spans="1:40" x14ac:dyDescent="0.25">
      <c r="A27" s="3">
        <v>23</v>
      </c>
      <c r="B27" s="4" t="s">
        <v>24</v>
      </c>
      <c r="C27" s="43">
        <f t="shared" si="0"/>
        <v>0</v>
      </c>
      <c r="D27" s="44">
        <f t="shared" si="0"/>
        <v>19</v>
      </c>
      <c r="E27" s="10" t="s">
        <v>171</v>
      </c>
      <c r="F27" s="15"/>
      <c r="G27" s="15"/>
      <c r="H27" s="24">
        <f t="shared" si="1"/>
        <v>0</v>
      </c>
      <c r="I27" s="10" t="s">
        <v>172</v>
      </c>
      <c r="J27" s="15"/>
      <c r="K27" s="15">
        <v>3</v>
      </c>
      <c r="L27" s="24">
        <f t="shared" si="2"/>
        <v>0</v>
      </c>
      <c r="M27" s="10">
        <v>0.4375</v>
      </c>
      <c r="N27" s="15"/>
      <c r="O27" s="15">
        <v>2</v>
      </c>
      <c r="P27" s="24">
        <f t="shared" si="3"/>
        <v>0</v>
      </c>
      <c r="Q27" s="10">
        <v>0.47916666666666669</v>
      </c>
      <c r="R27" s="15"/>
      <c r="S27" s="15">
        <v>3</v>
      </c>
      <c r="T27" s="24">
        <f t="shared" si="4"/>
        <v>1</v>
      </c>
      <c r="U27" s="10">
        <v>0.52083333333333337</v>
      </c>
      <c r="V27" s="15"/>
      <c r="W27" s="15">
        <v>6</v>
      </c>
      <c r="X27" s="24">
        <f t="shared" si="5"/>
        <v>0</v>
      </c>
      <c r="Y27" s="10">
        <v>0.59375</v>
      </c>
      <c r="Z27" s="15"/>
      <c r="AA27" s="15"/>
      <c r="AB27" s="24">
        <f t="shared" si="6"/>
        <v>0</v>
      </c>
      <c r="AC27" s="10">
        <v>0.64583333333333337</v>
      </c>
      <c r="AD27" s="15"/>
      <c r="AE27" s="15"/>
      <c r="AF27" s="24">
        <f t="shared" si="7"/>
        <v>2</v>
      </c>
      <c r="AG27" s="10">
        <v>0.69652777777777775</v>
      </c>
      <c r="AH27" s="15"/>
      <c r="AI27" s="15">
        <v>4</v>
      </c>
      <c r="AJ27" s="24">
        <f t="shared" si="8"/>
        <v>0</v>
      </c>
      <c r="AK27" s="10">
        <v>0.74513888888888891</v>
      </c>
      <c r="AL27" s="15"/>
      <c r="AM27" s="15">
        <v>1</v>
      </c>
      <c r="AN27" s="24">
        <f t="shared" si="9"/>
        <v>0</v>
      </c>
    </row>
    <row r="28" spans="1:40" ht="15.75" thickBot="1" x14ac:dyDescent="0.3">
      <c r="A28" s="7">
        <v>24</v>
      </c>
      <c r="B28" s="8" t="s">
        <v>2</v>
      </c>
      <c r="C28" s="47">
        <f t="shared" si="0"/>
        <v>0</v>
      </c>
      <c r="D28" s="48">
        <f t="shared" si="0"/>
        <v>3</v>
      </c>
      <c r="E28" s="11" t="s">
        <v>173</v>
      </c>
      <c r="F28" s="16"/>
      <c r="G28" s="16"/>
      <c r="H28" s="25">
        <f t="shared" si="1"/>
        <v>0</v>
      </c>
      <c r="I28" s="11" t="s">
        <v>174</v>
      </c>
      <c r="J28" s="16"/>
      <c r="K28" s="16"/>
      <c r="L28" s="25">
        <f t="shared" si="2"/>
        <v>0</v>
      </c>
      <c r="M28" s="11">
        <v>0.44027777777777777</v>
      </c>
      <c r="N28" s="16"/>
      <c r="O28" s="16"/>
      <c r="P28" s="25">
        <f t="shared" si="3"/>
        <v>0</v>
      </c>
      <c r="Q28" s="11">
        <v>0.48194444444444445</v>
      </c>
      <c r="R28" s="16"/>
      <c r="S28" s="16">
        <v>1</v>
      </c>
      <c r="T28" s="25">
        <f t="shared" si="4"/>
        <v>0</v>
      </c>
      <c r="U28" s="11">
        <v>0.52361111111111114</v>
      </c>
      <c r="V28" s="16"/>
      <c r="W28" s="16"/>
      <c r="X28" s="25">
        <f t="shared" si="5"/>
        <v>0</v>
      </c>
      <c r="Y28" s="11">
        <v>0.59583333333333333</v>
      </c>
      <c r="Z28" s="16"/>
      <c r="AA28" s="16"/>
      <c r="AB28" s="25">
        <f t="shared" si="6"/>
        <v>0</v>
      </c>
      <c r="AC28" s="11">
        <v>0.6479166666666667</v>
      </c>
      <c r="AD28" s="16"/>
      <c r="AE28" s="16">
        <v>2</v>
      </c>
      <c r="AF28" s="25">
        <f t="shared" si="7"/>
        <v>0</v>
      </c>
      <c r="AG28" s="11">
        <v>0.69791666666666663</v>
      </c>
      <c r="AH28" s="16"/>
      <c r="AI28" s="16"/>
      <c r="AJ28" s="25">
        <f t="shared" si="8"/>
        <v>0</v>
      </c>
      <c r="AK28" s="11">
        <v>0.74652777777777779</v>
      </c>
      <c r="AL28" s="16"/>
      <c r="AM28" s="16"/>
      <c r="AN28" s="25">
        <f t="shared" si="9"/>
        <v>0</v>
      </c>
    </row>
    <row r="29" spans="1:40" ht="15.75" thickBot="1" x14ac:dyDescent="0.3">
      <c r="C29" s="49">
        <f>SUM(C5:C28)</f>
        <v>119</v>
      </c>
      <c r="D29" s="50">
        <f>SUM(D5:D28)</f>
        <v>119</v>
      </c>
      <c r="E29" s="53"/>
      <c r="F29" s="54">
        <f>SUM(F5:F28)</f>
        <v>8</v>
      </c>
      <c r="G29" s="54">
        <f t="shared" ref="G29:AM29" si="10">SUM(G5:G28)</f>
        <v>8</v>
      </c>
      <c r="H29" s="55">
        <f>MAX(H5:H28)</f>
        <v>5</v>
      </c>
      <c r="I29" s="53"/>
      <c r="J29" s="54">
        <f t="shared" ref="J29" si="11">SUM(J5:J28)</f>
        <v>11</v>
      </c>
      <c r="K29" s="54">
        <f t="shared" si="10"/>
        <v>11</v>
      </c>
      <c r="L29" s="55">
        <f t="shared" ref="L29" si="12">MAX(L5:L28)</f>
        <v>9</v>
      </c>
      <c r="M29" s="53"/>
      <c r="N29" s="54">
        <f t="shared" ref="N29" si="13">SUM(N5:N28)</f>
        <v>11</v>
      </c>
      <c r="O29" s="54">
        <f t="shared" si="10"/>
        <v>11</v>
      </c>
      <c r="P29" s="55">
        <f t="shared" ref="P29" si="14">MAX(P5:P28)</f>
        <v>8</v>
      </c>
      <c r="Q29" s="53"/>
      <c r="R29" s="54">
        <f t="shared" ref="R29" si="15">SUM(R5:R28)</f>
        <v>15</v>
      </c>
      <c r="S29" s="54">
        <f t="shared" si="10"/>
        <v>15</v>
      </c>
      <c r="T29" s="55">
        <f t="shared" ref="T29" si="16">MAX(T5:T28)</f>
        <v>10</v>
      </c>
      <c r="U29" s="53"/>
      <c r="V29" s="54">
        <f t="shared" ref="V29" si="17">SUM(V5:V28)</f>
        <v>14</v>
      </c>
      <c r="W29" s="54">
        <f t="shared" si="10"/>
        <v>14</v>
      </c>
      <c r="X29" s="55">
        <f t="shared" ref="X29" si="18">MAX(X5:X28)</f>
        <v>7</v>
      </c>
      <c r="Y29" s="53"/>
      <c r="Z29" s="54">
        <f t="shared" ref="Z29" si="19">SUM(Z5:Z28)</f>
        <v>15</v>
      </c>
      <c r="AA29" s="54">
        <f t="shared" si="10"/>
        <v>15</v>
      </c>
      <c r="AB29" s="55">
        <f t="shared" ref="AB29" si="20">MAX(AB5:AB28)</f>
        <v>9</v>
      </c>
      <c r="AC29" s="53"/>
      <c r="AD29" s="54">
        <f t="shared" ref="AD29" si="21">SUM(AD5:AD28)</f>
        <v>23</v>
      </c>
      <c r="AE29" s="54">
        <f t="shared" si="10"/>
        <v>23</v>
      </c>
      <c r="AF29" s="55">
        <f t="shared" ref="AF29" si="22">MAX(AF5:AF28)</f>
        <v>14</v>
      </c>
      <c r="AG29" s="53"/>
      <c r="AH29" s="54">
        <f t="shared" ref="AH29" si="23">SUM(AH5:AH28)</f>
        <v>16</v>
      </c>
      <c r="AI29" s="54">
        <f t="shared" si="10"/>
        <v>16</v>
      </c>
      <c r="AJ29" s="55">
        <f t="shared" ref="AJ29" si="24">MAX(AJ5:AJ28)</f>
        <v>9</v>
      </c>
      <c r="AK29" s="53"/>
      <c r="AL29" s="54">
        <f t="shared" ref="AL29" si="25">SUM(AL5:AL28)</f>
        <v>6</v>
      </c>
      <c r="AM29" s="54">
        <f t="shared" si="10"/>
        <v>6</v>
      </c>
      <c r="AN29" s="55">
        <f t="shared" ref="AN29" si="26">MAX(AN5:AN28)</f>
        <v>3</v>
      </c>
    </row>
    <row r="31" spans="1:40" ht="15.75" thickBot="1" x14ac:dyDescent="0.3"/>
    <row r="32" spans="1:40" ht="15.75" thickBot="1" x14ac:dyDescent="0.3">
      <c r="B32" s="61" t="s">
        <v>275</v>
      </c>
      <c r="C32" s="62">
        <v>101</v>
      </c>
      <c r="D32" s="62">
        <v>102</v>
      </c>
      <c r="E32" s="62">
        <v>103</v>
      </c>
      <c r="F32" s="62">
        <v>104</v>
      </c>
      <c r="G32" s="62">
        <v>105</v>
      </c>
      <c r="H32" s="62">
        <v>106</v>
      </c>
      <c r="I32" s="62">
        <v>107</v>
      </c>
      <c r="J32" s="62">
        <v>108</v>
      </c>
      <c r="K32" s="62">
        <v>109</v>
      </c>
      <c r="L32" s="63" t="s">
        <v>274</v>
      </c>
    </row>
    <row r="33" spans="2:12" x14ac:dyDescent="0.25">
      <c r="B33" s="66" t="s">
        <v>272</v>
      </c>
      <c r="C33" s="59">
        <f>F29</f>
        <v>8</v>
      </c>
      <c r="D33" s="59">
        <f>J29</f>
        <v>11</v>
      </c>
      <c r="E33" s="59">
        <f>N29</f>
        <v>11</v>
      </c>
      <c r="F33" s="59">
        <f>R29</f>
        <v>15</v>
      </c>
      <c r="G33" s="59">
        <f>V29</f>
        <v>14</v>
      </c>
      <c r="H33" s="59">
        <f>Z29</f>
        <v>15</v>
      </c>
      <c r="I33" s="59">
        <f>AD29</f>
        <v>23</v>
      </c>
      <c r="J33" s="59">
        <f>AH29</f>
        <v>16</v>
      </c>
      <c r="K33" s="59">
        <f>AL29</f>
        <v>6</v>
      </c>
      <c r="L33" s="64">
        <f>AVERAGE(C33:K33)</f>
        <v>13.222222222222221</v>
      </c>
    </row>
    <row r="34" spans="2:12" ht="15.75" thickBot="1" x14ac:dyDescent="0.3">
      <c r="B34" s="67" t="s">
        <v>273</v>
      </c>
      <c r="C34" s="58">
        <f>H29</f>
        <v>5</v>
      </c>
      <c r="D34" s="58">
        <f>L29</f>
        <v>9</v>
      </c>
      <c r="E34" s="58">
        <f>P29</f>
        <v>8</v>
      </c>
      <c r="F34" s="58">
        <f>T29</f>
        <v>10</v>
      </c>
      <c r="G34" s="58">
        <f>X29</f>
        <v>7</v>
      </c>
      <c r="H34" s="58">
        <f>AB29</f>
        <v>9</v>
      </c>
      <c r="I34" s="58">
        <f>AF29</f>
        <v>14</v>
      </c>
      <c r="J34" s="58">
        <f>AJ29</f>
        <v>9</v>
      </c>
      <c r="K34" s="58">
        <f>AN29</f>
        <v>3</v>
      </c>
      <c r="L34" s="75">
        <f>AVERAGE(C34:K34)</f>
        <v>8.2222222222222214</v>
      </c>
    </row>
  </sheetData>
  <mergeCells count="13">
    <mergeCell ref="V3:X3"/>
    <mergeCell ref="Z3:AB3"/>
    <mergeCell ref="AD3:AF3"/>
    <mergeCell ref="AH3:AJ3"/>
    <mergeCell ref="AL3:AN3"/>
    <mergeCell ref="R3:T3"/>
    <mergeCell ref="A3:A4"/>
    <mergeCell ref="B3:B4"/>
    <mergeCell ref="F3:H3"/>
    <mergeCell ref="J3:L3"/>
    <mergeCell ref="N3:P3"/>
    <mergeCell ref="C3:C4"/>
    <mergeCell ref="D3:D4"/>
  </mergeCells>
  <conditionalFormatting sqref="C5:C28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{54C75C95-BF96-4E57-856F-068A708972EA}</x14:id>
        </ext>
      </extLst>
    </cfRule>
  </conditionalFormatting>
  <conditionalFormatting sqref="D5:D28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{69F18D78-3377-479A-BD84-CA4FBEA4D572}</x14:id>
        </ext>
      </extLst>
    </cfRule>
  </conditionalFormatting>
  <conditionalFormatting sqref="C33:K33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{28854C60-F839-4858-BEB1-C108AAE8CDE1}</x14:id>
        </ext>
      </extLst>
    </cfRule>
  </conditionalFormatting>
  <conditionalFormatting sqref="C34:K34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{1D8EFF12-35DB-4ABE-BBD2-F2B059C94563}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C75C95-BF96-4E57-856F-068A708972E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C5:C28</xm:sqref>
        </x14:conditionalFormatting>
        <x14:conditionalFormatting xmlns:xm="http://schemas.microsoft.com/office/excel/2006/main">
          <x14:cfRule type="dataBar" id="{69F18D78-3377-479A-BD84-CA4FBEA4D57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D5:D28</xm:sqref>
        </x14:conditionalFormatting>
        <x14:conditionalFormatting xmlns:xm="http://schemas.microsoft.com/office/excel/2006/main">
          <x14:cfRule type="dataBar" id="{28854C60-F839-4858-BEB1-C108AAE8CDE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C33:K33</xm:sqref>
        </x14:conditionalFormatting>
        <x14:conditionalFormatting xmlns:xm="http://schemas.microsoft.com/office/excel/2006/main">
          <x14:cfRule type="dataBar" id="{1D8EFF12-35DB-4ABE-BBD2-F2B059C9456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C34:K34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ANALIZA</vt:lpstr>
      <vt:lpstr>2023</vt:lpstr>
      <vt:lpstr>Linia 1 Robocze szk.</vt:lpstr>
      <vt:lpstr>Linia 2 Robocze szk.</vt:lpstr>
      <vt:lpstr>Linia 1 Soboty zima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Ładziak</dc:creator>
  <cp:lastModifiedBy>Grzegorz Janoska</cp:lastModifiedBy>
  <dcterms:created xsi:type="dcterms:W3CDTF">2024-01-24T07:54:28Z</dcterms:created>
  <dcterms:modified xsi:type="dcterms:W3CDTF">2024-01-25T15:31:27Z</dcterms:modified>
</cp:coreProperties>
</file>