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IECHOCINEK\5. WYBÓR OPERATORA 05.2024\"/>
    </mc:Choice>
  </mc:AlternateContent>
  <xr:revisionPtr revIDLastSave="0" documentId="13_ncr:1_{B09D05AB-42C8-42F6-A601-693915FFDE4D}" xr6:coauthVersionLast="47" xr6:coauthVersionMax="47" xr10:uidLastSave="{00000000-0000-0000-0000-000000000000}"/>
  <bookViews>
    <workbookView xWindow="-108" yWindow="-108" windowWidth="23256" windowHeight="12456" activeTab="7" xr2:uid="{9D63C00D-3F3A-4C23-B7E4-9970DC107DAD}"/>
  </bookViews>
  <sheets>
    <sheet name="lip.2024" sheetId="1" r:id="rId1"/>
    <sheet name="sie.2024" sheetId="5" r:id="rId2"/>
    <sheet name="wrz.2024" sheetId="6" r:id="rId3"/>
    <sheet name="paź.2024" sheetId="7" r:id="rId4"/>
    <sheet name="lis.2024" sheetId="8" r:id="rId5"/>
    <sheet name="gru.2024" sheetId="9" r:id="rId6"/>
    <sheet name="sty.2025" sheetId="10" r:id="rId7"/>
    <sheet name="lut.2025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1" l="1"/>
  <c r="D37" i="11"/>
  <c r="C37" i="11"/>
  <c r="B37" i="11"/>
  <c r="H36" i="11"/>
  <c r="I36" i="11" s="1"/>
  <c r="J36" i="11" s="1"/>
  <c r="E36" i="11"/>
  <c r="H35" i="11"/>
  <c r="I35" i="11" s="1"/>
  <c r="J35" i="11" s="1"/>
  <c r="E35" i="11"/>
  <c r="H34" i="11"/>
  <c r="I34" i="11" s="1"/>
  <c r="J34" i="11" s="1"/>
  <c r="E34" i="11"/>
  <c r="H33" i="11"/>
  <c r="I33" i="11" s="1"/>
  <c r="J33" i="11" s="1"/>
  <c r="E33" i="11"/>
  <c r="H32" i="11"/>
  <c r="I32" i="11" s="1"/>
  <c r="J32" i="11" s="1"/>
  <c r="E32" i="11"/>
  <c r="H31" i="11"/>
  <c r="I31" i="11" s="1"/>
  <c r="J31" i="11" s="1"/>
  <c r="E31" i="11"/>
  <c r="I30" i="11"/>
  <c r="J30" i="11" s="1"/>
  <c r="H30" i="11"/>
  <c r="E30" i="11"/>
  <c r="H29" i="11"/>
  <c r="I29" i="11" s="1"/>
  <c r="J29" i="11" s="1"/>
  <c r="E29" i="11"/>
  <c r="H28" i="11"/>
  <c r="I28" i="11" s="1"/>
  <c r="J28" i="11" s="1"/>
  <c r="E28" i="11"/>
  <c r="H27" i="11"/>
  <c r="I27" i="11" s="1"/>
  <c r="J27" i="11" s="1"/>
  <c r="E27" i="11"/>
  <c r="H26" i="11"/>
  <c r="I26" i="11" s="1"/>
  <c r="J26" i="11" s="1"/>
  <c r="E26" i="11"/>
  <c r="H25" i="11"/>
  <c r="I25" i="11" s="1"/>
  <c r="J25" i="11" s="1"/>
  <c r="E25" i="11"/>
  <c r="I24" i="11"/>
  <c r="J24" i="11" s="1"/>
  <c r="H24" i="11"/>
  <c r="E24" i="11"/>
  <c r="H23" i="11"/>
  <c r="I23" i="11" s="1"/>
  <c r="J23" i="11" s="1"/>
  <c r="E23" i="11"/>
  <c r="I22" i="11"/>
  <c r="J22" i="11" s="1"/>
  <c r="H22" i="11"/>
  <c r="E22" i="11"/>
  <c r="H21" i="11"/>
  <c r="I21" i="11" s="1"/>
  <c r="J21" i="11" s="1"/>
  <c r="E21" i="11"/>
  <c r="H20" i="11"/>
  <c r="I20" i="11" s="1"/>
  <c r="J20" i="11" s="1"/>
  <c r="E20" i="11"/>
  <c r="H19" i="11"/>
  <c r="I19" i="11" s="1"/>
  <c r="J19" i="11" s="1"/>
  <c r="E19" i="11"/>
  <c r="H18" i="11"/>
  <c r="I18" i="11" s="1"/>
  <c r="J18" i="11" s="1"/>
  <c r="E18" i="11"/>
  <c r="H17" i="11"/>
  <c r="I17" i="11" s="1"/>
  <c r="J17" i="11" s="1"/>
  <c r="E17" i="11"/>
  <c r="H16" i="11"/>
  <c r="I16" i="11" s="1"/>
  <c r="J16" i="11" s="1"/>
  <c r="E16" i="11"/>
  <c r="H15" i="11"/>
  <c r="I15" i="11" s="1"/>
  <c r="J15" i="11" s="1"/>
  <c r="E15" i="11"/>
  <c r="H14" i="11"/>
  <c r="I14" i="11" s="1"/>
  <c r="J14" i="11" s="1"/>
  <c r="E14" i="11"/>
  <c r="H13" i="11"/>
  <c r="I13" i="11" s="1"/>
  <c r="J13" i="11" s="1"/>
  <c r="E13" i="11"/>
  <c r="H12" i="11"/>
  <c r="I12" i="11" s="1"/>
  <c r="J12" i="11" s="1"/>
  <c r="E12" i="11"/>
  <c r="H11" i="11"/>
  <c r="I11" i="11" s="1"/>
  <c r="J11" i="11" s="1"/>
  <c r="E11" i="11"/>
  <c r="I10" i="11"/>
  <c r="J10" i="11" s="1"/>
  <c r="H10" i="11"/>
  <c r="E10" i="11"/>
  <c r="H9" i="11"/>
  <c r="I9" i="11" s="1"/>
  <c r="E9" i="11"/>
  <c r="G40" i="10"/>
  <c r="D40" i="10"/>
  <c r="C40" i="10"/>
  <c r="B40" i="10"/>
  <c r="H39" i="10"/>
  <c r="E39" i="10"/>
  <c r="I38" i="10"/>
  <c r="H38" i="10"/>
  <c r="J38" i="10" s="1"/>
  <c r="E38" i="10"/>
  <c r="H37" i="10"/>
  <c r="E37" i="10"/>
  <c r="I36" i="10"/>
  <c r="J36" i="10" s="1"/>
  <c r="H36" i="10"/>
  <c r="E36" i="10"/>
  <c r="H35" i="10"/>
  <c r="E35" i="10"/>
  <c r="H34" i="10"/>
  <c r="E34" i="10"/>
  <c r="H33" i="10"/>
  <c r="E33" i="10"/>
  <c r="I32" i="10"/>
  <c r="J32" i="10" s="1"/>
  <c r="H32" i="10"/>
  <c r="E32" i="10"/>
  <c r="H31" i="10"/>
  <c r="E31" i="10"/>
  <c r="I30" i="10"/>
  <c r="H30" i="10"/>
  <c r="J30" i="10" s="1"/>
  <c r="E30" i="10"/>
  <c r="H29" i="10"/>
  <c r="E29" i="10"/>
  <c r="I28" i="10"/>
  <c r="J28" i="10" s="1"/>
  <c r="H28" i="10"/>
  <c r="E28" i="10"/>
  <c r="H27" i="10"/>
  <c r="E27" i="10"/>
  <c r="H26" i="10"/>
  <c r="E26" i="10"/>
  <c r="H25" i="10"/>
  <c r="E25" i="10"/>
  <c r="I24" i="10"/>
  <c r="J24" i="10" s="1"/>
  <c r="H24" i="10"/>
  <c r="E24" i="10"/>
  <c r="H23" i="10"/>
  <c r="E23" i="10"/>
  <c r="I22" i="10"/>
  <c r="H22" i="10"/>
  <c r="J22" i="10" s="1"/>
  <c r="E22" i="10"/>
  <c r="H21" i="10"/>
  <c r="E21" i="10"/>
  <c r="I20" i="10"/>
  <c r="J20" i="10" s="1"/>
  <c r="H20" i="10"/>
  <c r="E20" i="10"/>
  <c r="H19" i="10"/>
  <c r="E19" i="10"/>
  <c r="H18" i="10"/>
  <c r="E18" i="10"/>
  <c r="H17" i="10"/>
  <c r="E17" i="10"/>
  <c r="I16" i="10"/>
  <c r="J16" i="10" s="1"/>
  <c r="H16" i="10"/>
  <c r="E16" i="10"/>
  <c r="H15" i="10"/>
  <c r="E15" i="10"/>
  <c r="I14" i="10"/>
  <c r="H14" i="10"/>
  <c r="J14" i="10" s="1"/>
  <c r="E14" i="10"/>
  <c r="H13" i="10"/>
  <c r="E13" i="10"/>
  <c r="I12" i="10"/>
  <c r="J12" i="10" s="1"/>
  <c r="H12" i="10"/>
  <c r="E12" i="10"/>
  <c r="H11" i="10"/>
  <c r="E11" i="10"/>
  <c r="H10" i="10"/>
  <c r="E10" i="10"/>
  <c r="H9" i="10"/>
  <c r="E9" i="10"/>
  <c r="G40" i="9"/>
  <c r="D40" i="9"/>
  <c r="C40" i="9"/>
  <c r="B40" i="9"/>
  <c r="H39" i="9"/>
  <c r="E39" i="9"/>
  <c r="H38" i="9"/>
  <c r="E38" i="9"/>
  <c r="H37" i="9"/>
  <c r="E37" i="9"/>
  <c r="H36" i="9"/>
  <c r="I36" i="9" s="1"/>
  <c r="E36" i="9"/>
  <c r="H35" i="9"/>
  <c r="E35" i="9"/>
  <c r="H34" i="9"/>
  <c r="E34" i="9"/>
  <c r="H33" i="9"/>
  <c r="E33" i="9"/>
  <c r="H32" i="9"/>
  <c r="E32" i="9"/>
  <c r="H31" i="9"/>
  <c r="E31" i="9"/>
  <c r="H30" i="9"/>
  <c r="E30" i="9"/>
  <c r="H29" i="9"/>
  <c r="E29" i="9"/>
  <c r="I28" i="9"/>
  <c r="H28" i="9"/>
  <c r="E28" i="9"/>
  <c r="H27" i="9"/>
  <c r="E27" i="9"/>
  <c r="H26" i="9"/>
  <c r="E26" i="9"/>
  <c r="H25" i="9"/>
  <c r="E25" i="9"/>
  <c r="I24" i="9"/>
  <c r="H24" i="9"/>
  <c r="E24" i="9"/>
  <c r="H23" i="9"/>
  <c r="E23" i="9"/>
  <c r="H22" i="9"/>
  <c r="E22" i="9"/>
  <c r="H21" i="9"/>
  <c r="E21" i="9"/>
  <c r="H20" i="9"/>
  <c r="I20" i="9" s="1"/>
  <c r="E20" i="9"/>
  <c r="H19" i="9"/>
  <c r="E19" i="9"/>
  <c r="H18" i="9"/>
  <c r="E18" i="9"/>
  <c r="H17" i="9"/>
  <c r="E17" i="9"/>
  <c r="H16" i="9"/>
  <c r="I16" i="9" s="1"/>
  <c r="E16" i="9"/>
  <c r="H15" i="9"/>
  <c r="E15" i="9"/>
  <c r="H14" i="9"/>
  <c r="E14" i="9"/>
  <c r="H13" i="9"/>
  <c r="E13" i="9"/>
  <c r="I12" i="9"/>
  <c r="H12" i="9"/>
  <c r="E12" i="9"/>
  <c r="H11" i="9"/>
  <c r="E11" i="9"/>
  <c r="H10" i="9"/>
  <c r="I10" i="9" s="1"/>
  <c r="E10" i="9"/>
  <c r="H9" i="9"/>
  <c r="E9" i="9"/>
  <c r="G39" i="8"/>
  <c r="D39" i="8"/>
  <c r="C39" i="8"/>
  <c r="B39" i="8"/>
  <c r="H38" i="8"/>
  <c r="I38" i="8" s="1"/>
  <c r="E38" i="8"/>
  <c r="H37" i="8"/>
  <c r="I37" i="8" s="1"/>
  <c r="J37" i="8" s="1"/>
  <c r="E37" i="8"/>
  <c r="H36" i="8"/>
  <c r="E36" i="8"/>
  <c r="H35" i="8"/>
  <c r="I35" i="8" s="1"/>
  <c r="J35" i="8" s="1"/>
  <c r="E35" i="8"/>
  <c r="H34" i="8"/>
  <c r="I34" i="8" s="1"/>
  <c r="E34" i="8"/>
  <c r="H33" i="8"/>
  <c r="I33" i="8" s="1"/>
  <c r="J33" i="8" s="1"/>
  <c r="E33" i="8"/>
  <c r="H32" i="8"/>
  <c r="E32" i="8"/>
  <c r="H31" i="8"/>
  <c r="I31" i="8" s="1"/>
  <c r="J31" i="8" s="1"/>
  <c r="E31" i="8"/>
  <c r="H30" i="8"/>
  <c r="E30" i="8"/>
  <c r="H29" i="8"/>
  <c r="I29" i="8" s="1"/>
  <c r="J29" i="8" s="1"/>
  <c r="E29" i="8"/>
  <c r="H28" i="8"/>
  <c r="E28" i="8"/>
  <c r="H27" i="8"/>
  <c r="I27" i="8" s="1"/>
  <c r="J27" i="8" s="1"/>
  <c r="E27" i="8"/>
  <c r="H26" i="8"/>
  <c r="I26" i="8" s="1"/>
  <c r="E26" i="8"/>
  <c r="H25" i="8"/>
  <c r="I25" i="8" s="1"/>
  <c r="J25" i="8" s="1"/>
  <c r="E25" i="8"/>
  <c r="H24" i="8"/>
  <c r="E24" i="8"/>
  <c r="H23" i="8"/>
  <c r="I23" i="8" s="1"/>
  <c r="J23" i="8" s="1"/>
  <c r="E23" i="8"/>
  <c r="I22" i="8"/>
  <c r="H22" i="8"/>
  <c r="E22" i="8"/>
  <c r="H21" i="8"/>
  <c r="I21" i="8" s="1"/>
  <c r="J21" i="8" s="1"/>
  <c r="E21" i="8"/>
  <c r="H20" i="8"/>
  <c r="E20" i="8"/>
  <c r="H19" i="8"/>
  <c r="I19" i="8" s="1"/>
  <c r="J19" i="8" s="1"/>
  <c r="E19" i="8"/>
  <c r="H18" i="8"/>
  <c r="I18" i="8" s="1"/>
  <c r="E18" i="8"/>
  <c r="H17" i="8"/>
  <c r="I17" i="8" s="1"/>
  <c r="J17" i="8" s="1"/>
  <c r="E17" i="8"/>
  <c r="H16" i="8"/>
  <c r="E16" i="8"/>
  <c r="H15" i="8"/>
  <c r="I15" i="8" s="1"/>
  <c r="J15" i="8" s="1"/>
  <c r="E15" i="8"/>
  <c r="H14" i="8"/>
  <c r="E14" i="8"/>
  <c r="H13" i="8"/>
  <c r="I13" i="8" s="1"/>
  <c r="J13" i="8" s="1"/>
  <c r="E13" i="8"/>
  <c r="H12" i="8"/>
  <c r="E12" i="8"/>
  <c r="H11" i="8"/>
  <c r="I11" i="8" s="1"/>
  <c r="J11" i="8" s="1"/>
  <c r="E11" i="8"/>
  <c r="I10" i="8"/>
  <c r="H10" i="8"/>
  <c r="E10" i="8"/>
  <c r="H9" i="8"/>
  <c r="I9" i="8" s="1"/>
  <c r="E9" i="8"/>
  <c r="G40" i="7"/>
  <c r="D40" i="7"/>
  <c r="C40" i="7"/>
  <c r="B40" i="7"/>
  <c r="H39" i="7"/>
  <c r="E39" i="7"/>
  <c r="H38" i="7"/>
  <c r="I38" i="7" s="1"/>
  <c r="J38" i="7" s="1"/>
  <c r="E38" i="7"/>
  <c r="H37" i="7"/>
  <c r="E37" i="7"/>
  <c r="I36" i="7"/>
  <c r="H36" i="7"/>
  <c r="J36" i="7" s="1"/>
  <c r="E36" i="7"/>
  <c r="I35" i="7"/>
  <c r="H35" i="7"/>
  <c r="E35" i="7"/>
  <c r="H34" i="7"/>
  <c r="E34" i="7"/>
  <c r="H33" i="7"/>
  <c r="E33" i="7"/>
  <c r="I32" i="7"/>
  <c r="J32" i="7" s="1"/>
  <c r="H32" i="7"/>
  <c r="E32" i="7"/>
  <c r="H31" i="7"/>
  <c r="E31" i="7"/>
  <c r="J30" i="7"/>
  <c r="I30" i="7"/>
  <c r="H30" i="7"/>
  <c r="E30" i="7"/>
  <c r="H29" i="7"/>
  <c r="E29" i="7"/>
  <c r="H28" i="7"/>
  <c r="I28" i="7" s="1"/>
  <c r="J28" i="7" s="1"/>
  <c r="E28" i="7"/>
  <c r="H27" i="7"/>
  <c r="E27" i="7"/>
  <c r="H26" i="7"/>
  <c r="I26" i="7" s="1"/>
  <c r="J26" i="7" s="1"/>
  <c r="E26" i="7"/>
  <c r="H25" i="7"/>
  <c r="E25" i="7"/>
  <c r="H24" i="7"/>
  <c r="I24" i="7" s="1"/>
  <c r="J24" i="7" s="1"/>
  <c r="E24" i="7"/>
  <c r="H23" i="7"/>
  <c r="E23" i="7"/>
  <c r="H22" i="7"/>
  <c r="I22" i="7" s="1"/>
  <c r="J22" i="7" s="1"/>
  <c r="E22" i="7"/>
  <c r="H21" i="7"/>
  <c r="E21" i="7"/>
  <c r="H20" i="7"/>
  <c r="I20" i="7" s="1"/>
  <c r="J20" i="7" s="1"/>
  <c r="E20" i="7"/>
  <c r="H19" i="7"/>
  <c r="E19" i="7"/>
  <c r="H18" i="7"/>
  <c r="I18" i="7" s="1"/>
  <c r="J18" i="7" s="1"/>
  <c r="E18" i="7"/>
  <c r="H17" i="7"/>
  <c r="E17" i="7"/>
  <c r="H16" i="7"/>
  <c r="I16" i="7" s="1"/>
  <c r="J16" i="7" s="1"/>
  <c r="E16" i="7"/>
  <c r="H15" i="7"/>
  <c r="E15" i="7"/>
  <c r="H14" i="7"/>
  <c r="I14" i="7" s="1"/>
  <c r="J14" i="7" s="1"/>
  <c r="E14" i="7"/>
  <c r="H13" i="7"/>
  <c r="E13" i="7"/>
  <c r="H12" i="7"/>
  <c r="I12" i="7" s="1"/>
  <c r="J12" i="7" s="1"/>
  <c r="E12" i="7"/>
  <c r="H11" i="7"/>
  <c r="E11" i="7"/>
  <c r="H10" i="7"/>
  <c r="I10" i="7" s="1"/>
  <c r="J10" i="7" s="1"/>
  <c r="E10" i="7"/>
  <c r="H9" i="7"/>
  <c r="E9" i="7"/>
  <c r="G39" i="6"/>
  <c r="D39" i="6"/>
  <c r="C39" i="6"/>
  <c r="B39" i="6"/>
  <c r="H38" i="6"/>
  <c r="E38" i="6"/>
  <c r="H37" i="6"/>
  <c r="E37" i="6"/>
  <c r="I36" i="6"/>
  <c r="H36" i="6"/>
  <c r="E36" i="6"/>
  <c r="H35" i="6"/>
  <c r="I35" i="6" s="1"/>
  <c r="E35" i="6"/>
  <c r="H34" i="6"/>
  <c r="I34" i="6" s="1"/>
  <c r="E34" i="6"/>
  <c r="H33" i="6"/>
  <c r="I33" i="6" s="1"/>
  <c r="E33" i="6"/>
  <c r="I32" i="6"/>
  <c r="H32" i="6"/>
  <c r="E32" i="6"/>
  <c r="H31" i="6"/>
  <c r="I31" i="6" s="1"/>
  <c r="E31" i="6"/>
  <c r="H30" i="6"/>
  <c r="I30" i="6" s="1"/>
  <c r="E30" i="6"/>
  <c r="H29" i="6"/>
  <c r="E29" i="6"/>
  <c r="H28" i="6"/>
  <c r="I28" i="6" s="1"/>
  <c r="E28" i="6"/>
  <c r="H27" i="6"/>
  <c r="E27" i="6"/>
  <c r="H26" i="6"/>
  <c r="E26" i="6"/>
  <c r="H25" i="6"/>
  <c r="E25" i="6"/>
  <c r="H24" i="6"/>
  <c r="I24" i="6" s="1"/>
  <c r="E24" i="6"/>
  <c r="H23" i="6"/>
  <c r="I23" i="6" s="1"/>
  <c r="E23" i="6"/>
  <c r="H22" i="6"/>
  <c r="I22" i="6" s="1"/>
  <c r="E22" i="6"/>
  <c r="H21" i="6"/>
  <c r="E21" i="6"/>
  <c r="H20" i="6"/>
  <c r="E20" i="6"/>
  <c r="H19" i="6"/>
  <c r="E19" i="6"/>
  <c r="H18" i="6"/>
  <c r="E18" i="6"/>
  <c r="H17" i="6"/>
  <c r="E17" i="6"/>
  <c r="I16" i="6"/>
  <c r="H16" i="6"/>
  <c r="E16" i="6"/>
  <c r="H15" i="6"/>
  <c r="E15" i="6"/>
  <c r="H14" i="6"/>
  <c r="E14" i="6"/>
  <c r="H13" i="6"/>
  <c r="E13" i="6"/>
  <c r="H12" i="6"/>
  <c r="I12" i="6" s="1"/>
  <c r="E12" i="6"/>
  <c r="H11" i="6"/>
  <c r="E11" i="6"/>
  <c r="H10" i="6"/>
  <c r="E10" i="6"/>
  <c r="H9" i="6"/>
  <c r="E9" i="6"/>
  <c r="G40" i="5"/>
  <c r="D40" i="5"/>
  <c r="C40" i="5"/>
  <c r="B40" i="5"/>
  <c r="H39" i="5"/>
  <c r="I39" i="5" s="1"/>
  <c r="J39" i="5" s="1"/>
  <c r="E39" i="5"/>
  <c r="I38" i="5"/>
  <c r="J38" i="5" s="1"/>
  <c r="H38" i="5"/>
  <c r="E38" i="5"/>
  <c r="H37" i="5"/>
  <c r="I37" i="5" s="1"/>
  <c r="J37" i="5" s="1"/>
  <c r="E37" i="5"/>
  <c r="H36" i="5"/>
  <c r="I36" i="5" s="1"/>
  <c r="J36" i="5" s="1"/>
  <c r="E36" i="5"/>
  <c r="H35" i="5"/>
  <c r="I35" i="5" s="1"/>
  <c r="J35" i="5" s="1"/>
  <c r="E35" i="5"/>
  <c r="H34" i="5"/>
  <c r="I34" i="5" s="1"/>
  <c r="J34" i="5" s="1"/>
  <c r="E34" i="5"/>
  <c r="H33" i="5"/>
  <c r="I33" i="5" s="1"/>
  <c r="J33" i="5" s="1"/>
  <c r="E33" i="5"/>
  <c r="H32" i="5"/>
  <c r="I32" i="5" s="1"/>
  <c r="J32" i="5" s="1"/>
  <c r="E32" i="5"/>
  <c r="H31" i="5"/>
  <c r="I31" i="5" s="1"/>
  <c r="J31" i="5" s="1"/>
  <c r="E31" i="5"/>
  <c r="I30" i="5"/>
  <c r="J30" i="5" s="1"/>
  <c r="H30" i="5"/>
  <c r="E30" i="5"/>
  <c r="H29" i="5"/>
  <c r="I29" i="5" s="1"/>
  <c r="J29" i="5" s="1"/>
  <c r="E29" i="5"/>
  <c r="H28" i="5"/>
  <c r="I28" i="5" s="1"/>
  <c r="J28" i="5" s="1"/>
  <c r="E28" i="5"/>
  <c r="H27" i="5"/>
  <c r="I27" i="5" s="1"/>
  <c r="J27" i="5" s="1"/>
  <c r="E27" i="5"/>
  <c r="I26" i="5"/>
  <c r="J26" i="5" s="1"/>
  <c r="H26" i="5"/>
  <c r="E26" i="5"/>
  <c r="H25" i="5"/>
  <c r="I25" i="5" s="1"/>
  <c r="J25" i="5" s="1"/>
  <c r="E25" i="5"/>
  <c r="I24" i="5"/>
  <c r="J24" i="5" s="1"/>
  <c r="H24" i="5"/>
  <c r="E24" i="5"/>
  <c r="H23" i="5"/>
  <c r="I23" i="5" s="1"/>
  <c r="J23" i="5" s="1"/>
  <c r="E23" i="5"/>
  <c r="H22" i="5"/>
  <c r="I22" i="5" s="1"/>
  <c r="J22" i="5" s="1"/>
  <c r="E22" i="5"/>
  <c r="H21" i="5"/>
  <c r="I21" i="5" s="1"/>
  <c r="J21" i="5" s="1"/>
  <c r="E21" i="5"/>
  <c r="H20" i="5"/>
  <c r="I20" i="5" s="1"/>
  <c r="J20" i="5" s="1"/>
  <c r="E20" i="5"/>
  <c r="H19" i="5"/>
  <c r="I19" i="5" s="1"/>
  <c r="J19" i="5" s="1"/>
  <c r="E19" i="5"/>
  <c r="H18" i="5"/>
  <c r="I18" i="5" s="1"/>
  <c r="J18" i="5" s="1"/>
  <c r="E18" i="5"/>
  <c r="H17" i="5"/>
  <c r="I17" i="5" s="1"/>
  <c r="J17" i="5" s="1"/>
  <c r="E17" i="5"/>
  <c r="H16" i="5"/>
  <c r="I16" i="5" s="1"/>
  <c r="J16" i="5" s="1"/>
  <c r="E16" i="5"/>
  <c r="H15" i="5"/>
  <c r="I15" i="5" s="1"/>
  <c r="J15" i="5" s="1"/>
  <c r="E15" i="5"/>
  <c r="I14" i="5"/>
  <c r="J14" i="5" s="1"/>
  <c r="H14" i="5"/>
  <c r="E14" i="5"/>
  <c r="H13" i="5"/>
  <c r="I13" i="5" s="1"/>
  <c r="J13" i="5" s="1"/>
  <c r="E13" i="5"/>
  <c r="H12" i="5"/>
  <c r="I12" i="5" s="1"/>
  <c r="J12" i="5" s="1"/>
  <c r="E12" i="5"/>
  <c r="H11" i="5"/>
  <c r="I11" i="5" s="1"/>
  <c r="J11" i="5" s="1"/>
  <c r="E11" i="5"/>
  <c r="I10" i="5"/>
  <c r="J10" i="5" s="1"/>
  <c r="H10" i="5"/>
  <c r="E10" i="5"/>
  <c r="H9" i="5"/>
  <c r="I9" i="5" s="1"/>
  <c r="E9" i="5"/>
  <c r="H9" i="1"/>
  <c r="I9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B40" i="1"/>
  <c r="H38" i="1"/>
  <c r="I38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J15" i="1" s="1"/>
  <c r="H16" i="1"/>
  <c r="I16" i="1" s="1"/>
  <c r="H17" i="1"/>
  <c r="I17" i="1" s="1"/>
  <c r="H18" i="1"/>
  <c r="I18" i="1" s="1"/>
  <c r="H19" i="1"/>
  <c r="I19" i="1" s="1"/>
  <c r="J19" i="1" s="1"/>
  <c r="H20" i="1"/>
  <c r="I20" i="1" s="1"/>
  <c r="H21" i="1"/>
  <c r="I21" i="1"/>
  <c r="H22" i="1"/>
  <c r="I22" i="1" s="1"/>
  <c r="H23" i="1"/>
  <c r="I23" i="1" s="1"/>
  <c r="J23" i="1" s="1"/>
  <c r="H24" i="1"/>
  <c r="I24" i="1" s="1"/>
  <c r="H25" i="1"/>
  <c r="I25" i="1" s="1"/>
  <c r="H26" i="1"/>
  <c r="I26" i="1" s="1"/>
  <c r="H27" i="1"/>
  <c r="I27" i="1" s="1"/>
  <c r="J27" i="1" s="1"/>
  <c r="H28" i="1"/>
  <c r="I28" i="1" s="1"/>
  <c r="H29" i="1"/>
  <c r="I29" i="1" s="1"/>
  <c r="J29" i="1" s="1"/>
  <c r="H30" i="1"/>
  <c r="I30" i="1" s="1"/>
  <c r="H31" i="1"/>
  <c r="I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/>
  <c r="J37" i="1" s="1"/>
  <c r="H39" i="1"/>
  <c r="I39" i="1" s="1"/>
  <c r="G40" i="1"/>
  <c r="D40" i="1"/>
  <c r="C40" i="1"/>
  <c r="E37" i="11" l="1"/>
  <c r="J9" i="11"/>
  <c r="J37" i="11" s="1"/>
  <c r="I37" i="11"/>
  <c r="H37" i="11"/>
  <c r="J10" i="10"/>
  <c r="E40" i="10"/>
  <c r="I18" i="10"/>
  <c r="J18" i="10" s="1"/>
  <c r="I26" i="10"/>
  <c r="J26" i="10" s="1"/>
  <c r="I34" i="10"/>
  <c r="J34" i="10" s="1"/>
  <c r="I10" i="10"/>
  <c r="J25" i="10"/>
  <c r="J31" i="10"/>
  <c r="I19" i="10"/>
  <c r="J19" i="10" s="1"/>
  <c r="I21" i="10"/>
  <c r="J21" i="10" s="1"/>
  <c r="H40" i="10"/>
  <c r="I9" i="10"/>
  <c r="I11" i="10"/>
  <c r="J11" i="10" s="1"/>
  <c r="I13" i="10"/>
  <c r="J13" i="10" s="1"/>
  <c r="I15" i="10"/>
  <c r="J15" i="10" s="1"/>
  <c r="I17" i="10"/>
  <c r="J17" i="10" s="1"/>
  <c r="I23" i="10"/>
  <c r="J23" i="10" s="1"/>
  <c r="I25" i="10"/>
  <c r="I27" i="10"/>
  <c r="J27" i="10" s="1"/>
  <c r="I29" i="10"/>
  <c r="J29" i="10" s="1"/>
  <c r="I31" i="10"/>
  <c r="I33" i="10"/>
  <c r="J33" i="10" s="1"/>
  <c r="I35" i="10"/>
  <c r="J35" i="10" s="1"/>
  <c r="I37" i="10"/>
  <c r="J37" i="10" s="1"/>
  <c r="I39" i="10"/>
  <c r="J39" i="10" s="1"/>
  <c r="I26" i="9"/>
  <c r="J26" i="9" s="1"/>
  <c r="J32" i="9"/>
  <c r="I32" i="9"/>
  <c r="J36" i="9"/>
  <c r="I14" i="9"/>
  <c r="J14" i="9" s="1"/>
  <c r="J24" i="9"/>
  <c r="I30" i="9"/>
  <c r="J30" i="9" s="1"/>
  <c r="J10" i="9"/>
  <c r="J20" i="9"/>
  <c r="J18" i="9"/>
  <c r="J38" i="9"/>
  <c r="J16" i="9"/>
  <c r="I22" i="9"/>
  <c r="J22" i="9" s="1"/>
  <c r="I38" i="9"/>
  <c r="E40" i="9"/>
  <c r="J12" i="9"/>
  <c r="I18" i="9"/>
  <c r="J28" i="9"/>
  <c r="I34" i="9"/>
  <c r="J34" i="9" s="1"/>
  <c r="J36" i="8"/>
  <c r="E39" i="8"/>
  <c r="I12" i="8"/>
  <c r="J12" i="8" s="1"/>
  <c r="J22" i="8"/>
  <c r="I28" i="8"/>
  <c r="J28" i="8" s="1"/>
  <c r="J38" i="8"/>
  <c r="J14" i="8"/>
  <c r="J16" i="8"/>
  <c r="J10" i="8"/>
  <c r="I16" i="8"/>
  <c r="J26" i="8"/>
  <c r="I32" i="8"/>
  <c r="J32" i="8" s="1"/>
  <c r="I14" i="8"/>
  <c r="J24" i="8"/>
  <c r="I20" i="8"/>
  <c r="J20" i="8" s="1"/>
  <c r="J30" i="8"/>
  <c r="I36" i="8"/>
  <c r="I30" i="8"/>
  <c r="J18" i="8"/>
  <c r="I24" i="8"/>
  <c r="J34" i="8"/>
  <c r="J34" i="7"/>
  <c r="E40" i="7"/>
  <c r="I34" i="7"/>
  <c r="J35" i="7"/>
  <c r="I20" i="6"/>
  <c r="J20" i="6" s="1"/>
  <c r="I26" i="6"/>
  <c r="J26" i="6" s="1"/>
  <c r="J29" i="6"/>
  <c r="I10" i="6"/>
  <c r="J10" i="6" s="1"/>
  <c r="J23" i="6"/>
  <c r="J34" i="6"/>
  <c r="I14" i="6"/>
  <c r="J14" i="6" s="1"/>
  <c r="I29" i="6"/>
  <c r="J32" i="6"/>
  <c r="I37" i="6"/>
  <c r="J37" i="6" s="1"/>
  <c r="J31" i="6"/>
  <c r="E39" i="6"/>
  <c r="J12" i="6"/>
  <c r="I18" i="6"/>
  <c r="J18" i="6" s="1"/>
  <c r="I27" i="6"/>
  <c r="J27" i="6" s="1"/>
  <c r="J30" i="6"/>
  <c r="J24" i="6"/>
  <c r="J35" i="6"/>
  <c r="J22" i="6"/>
  <c r="J33" i="6"/>
  <c r="I38" i="6"/>
  <c r="J38" i="6" s="1"/>
  <c r="J16" i="6"/>
  <c r="J28" i="6"/>
  <c r="J36" i="6"/>
  <c r="E40" i="5"/>
  <c r="J29" i="9"/>
  <c r="J33" i="9"/>
  <c r="H40" i="9"/>
  <c r="I9" i="9"/>
  <c r="J9" i="9" s="1"/>
  <c r="I11" i="9"/>
  <c r="J11" i="9" s="1"/>
  <c r="I13" i="9"/>
  <c r="J13" i="9" s="1"/>
  <c r="I15" i="9"/>
  <c r="J15" i="9" s="1"/>
  <c r="I17" i="9"/>
  <c r="J17" i="9" s="1"/>
  <c r="I19" i="9"/>
  <c r="J19" i="9" s="1"/>
  <c r="I21" i="9"/>
  <c r="J21" i="9" s="1"/>
  <c r="I23" i="9"/>
  <c r="J23" i="9" s="1"/>
  <c r="I25" i="9"/>
  <c r="J25" i="9" s="1"/>
  <c r="I27" i="9"/>
  <c r="J27" i="9" s="1"/>
  <c r="I29" i="9"/>
  <c r="I31" i="9"/>
  <c r="J31" i="9" s="1"/>
  <c r="I33" i="9"/>
  <c r="I35" i="9"/>
  <c r="J35" i="9" s="1"/>
  <c r="I37" i="9"/>
  <c r="J37" i="9" s="1"/>
  <c r="I39" i="9"/>
  <c r="J39" i="9" s="1"/>
  <c r="J9" i="8"/>
  <c r="I39" i="8"/>
  <c r="H39" i="8"/>
  <c r="J25" i="7"/>
  <c r="J23" i="7"/>
  <c r="J11" i="7"/>
  <c r="J27" i="7"/>
  <c r="H40" i="7"/>
  <c r="I13" i="7"/>
  <c r="J13" i="7" s="1"/>
  <c r="I17" i="7"/>
  <c r="J17" i="7" s="1"/>
  <c r="I21" i="7"/>
  <c r="J21" i="7" s="1"/>
  <c r="I23" i="7"/>
  <c r="I27" i="7"/>
  <c r="I29" i="7"/>
  <c r="J29" i="7" s="1"/>
  <c r="I31" i="7"/>
  <c r="J31" i="7" s="1"/>
  <c r="I33" i="7"/>
  <c r="J33" i="7" s="1"/>
  <c r="I37" i="7"/>
  <c r="J37" i="7" s="1"/>
  <c r="I39" i="7"/>
  <c r="J39" i="7" s="1"/>
  <c r="I9" i="7"/>
  <c r="I11" i="7"/>
  <c r="I15" i="7"/>
  <c r="J15" i="7" s="1"/>
  <c r="I19" i="7"/>
  <c r="J19" i="7" s="1"/>
  <c r="I25" i="7"/>
  <c r="J15" i="6"/>
  <c r="H39" i="6"/>
  <c r="I9" i="6"/>
  <c r="I11" i="6"/>
  <c r="J11" i="6" s="1"/>
  <c r="I13" i="6"/>
  <c r="J13" i="6" s="1"/>
  <c r="I15" i="6"/>
  <c r="I17" i="6"/>
  <c r="J17" i="6" s="1"/>
  <c r="I19" i="6"/>
  <c r="J19" i="6" s="1"/>
  <c r="I21" i="6"/>
  <c r="J21" i="6" s="1"/>
  <c r="I25" i="6"/>
  <c r="J25" i="6" s="1"/>
  <c r="I40" i="5"/>
  <c r="J9" i="5"/>
  <c r="J40" i="5" s="1"/>
  <c r="H40" i="5"/>
  <c r="J31" i="1"/>
  <c r="J21" i="1"/>
  <c r="J17" i="1"/>
  <c r="J13" i="1"/>
  <c r="J38" i="1"/>
  <c r="J33" i="1"/>
  <c r="J25" i="1"/>
  <c r="J35" i="1"/>
  <c r="J11" i="1"/>
  <c r="J39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H40" i="1"/>
  <c r="E40" i="1"/>
  <c r="I40" i="1"/>
  <c r="J9" i="1"/>
  <c r="I40" i="10" l="1"/>
  <c r="J9" i="10"/>
  <c r="J40" i="10" s="1"/>
  <c r="J39" i="8"/>
  <c r="I40" i="7"/>
  <c r="J40" i="9"/>
  <c r="I40" i="9"/>
  <c r="J9" i="7"/>
  <c r="J40" i="7" s="1"/>
  <c r="I39" i="6"/>
  <c r="J9" i="6"/>
  <c r="J39" i="6" s="1"/>
  <c r="J40" i="1"/>
</calcChain>
</file>

<file path=xl/sharedStrings.xml><?xml version="1.0" encoding="utf-8"?>
<sst xmlns="http://schemas.openxmlformats.org/spreadsheetml/2006/main" count="152" uniqueCount="25">
  <si>
    <t>Operator:</t>
  </si>
  <si>
    <t>Adres:</t>
  </si>
  <si>
    <t>NIP:</t>
  </si>
  <si>
    <t>…...........................................................................</t>
  </si>
  <si>
    <t>xxx-xxx-xx-xx</t>
  </si>
  <si>
    <t>Dzień</t>
  </si>
  <si>
    <t>Planowana praca przewozowa</t>
  </si>
  <si>
    <t>Wzkm zlecone dodatkowo</t>
  </si>
  <si>
    <t>Wzkm niewykonane</t>
  </si>
  <si>
    <t>Wzkm wykonane łącznie</t>
  </si>
  <si>
    <t>Stawka za wzkm</t>
  </si>
  <si>
    <t>Kary i potrącenia</t>
  </si>
  <si>
    <t>Kwota netto wynagrodzenia</t>
  </si>
  <si>
    <t>VAT 8%</t>
  </si>
  <si>
    <t>Wynagrodzenie brutto</t>
  </si>
  <si>
    <t>Suma</t>
  </si>
  <si>
    <t>Gmina Miejska Ciechocinek
ul. Kopernika 19
87-720 Ciechocinek
NIP 891-115-85-84</t>
  </si>
  <si>
    <t>ROZLICZENIE WYKONANEJ PRACY PRZEWOZOWEJ W RAMACH OBSŁUGI KOMUNIKACJI MIEJSKIEJ W CIECHOCINKU 
ZA MIESIĄC LIPIEC 2024r.   ZGODNIE Z UMOWĄ …................</t>
  </si>
  <si>
    <t>ROZLICZENIE WYKONANEJ PRACY PRZEWOZOWEJ W RAMACH OBSŁUGI KOMUNIKACJI MIEJSKIEJ W CIECHOCINKU 
ZA MIESIĄC SIERPIEŃ 2024r.   ZGODNIE Z UMOWĄ …................</t>
  </si>
  <si>
    <t>ROZLICZENIE WYKONANEJ PRACY PRZEWOZOWEJ W RAMACH OBSŁUGI KOMUNIKACJI MIEJSKIEJ W CIECHOCINKU 
ZA MIESIĄC WRZESIEŃ 2024r.   ZGODNIE Z UMOWĄ …................</t>
  </si>
  <si>
    <t>ROZLICZENIE WYKONANEJ PRACY PRZEWOZOWEJ W RAMACH OBSŁUGI KOMUNIKACJI MIEJSKIEJ W CIECHOCINKU 
ZA MIESIĄC PAŹDZIERNIK 2024r.   ZGODNIE Z UMOWĄ …................</t>
  </si>
  <si>
    <t>ROZLICZENIE WYKONANEJ PRACY PRZEWOZOWEJ W RAMACH OBSŁUGI KOMUNIKACJI MIEJSKIEJ W CIECHOCINKU 
ZA MIESIĄC LISTOPAD 2024r.   ZGODNIE Z UMOWĄ …................</t>
  </si>
  <si>
    <t>ROZLICZENIE WYKONANEJ PRACY PRZEWOZOWEJ W RAMACH OBSŁUGI KOMUNIKACJI MIEJSKIEJ W CIECHOCINKU 
ZA MIESIĄC GRUDZIEŃ 2024r.   ZGODNIE Z UMOWĄ …................</t>
  </si>
  <si>
    <t>ROZLICZENIE WYKONANEJ PRACY PRZEWOZOWEJ W RAMACH OBSŁUGI KOMUNIKACJI MIEJSKIEJ W CIECHOCINKU 
ZA MIESIĄC STYCZEŃ 2025 R.   ZGODNIE Z UMOWĄ …................</t>
  </si>
  <si>
    <t>ROZLICZENIE WYKONANEJ PRACY PRZEWOZOWEJ W RAMACH OBSŁUGI KOMUNIKACJI MIEJSKIEJ W CIECHOCINKU 
ZA MIESIĄC LUTY 2025 R.   ZGODNIE Z UMOWĄ …................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</si>
</sst>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184"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79EBE5D-0AC8-A81E-6FED-736349D3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50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F27A8F-5AFE-475E-B375-9E05370C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DB83786-3DF4-48E7-8089-56422492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1F07FA-1294-42A1-8D4F-1BBCDE7C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A90A9D-3BCD-4FB2-B395-4027E2C7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408A8A0-5133-4D6F-B79D-72F497FE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DE30910-3872-489A-A427-E8E1E49E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B9D8235-627A-424A-B5B2-D83DBD61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C2F2D-CBA3-4E0C-AD2F-A678943DAEBD}" name="Tabela1" displayName="Tabela1" ref="A8:J40" totalsRowCount="1" headerRowDxfId="183" dataDxfId="182" totalsRowDxfId="181">
  <autoFilter ref="A8:J39" xr:uid="{C29C2F2D-CBA3-4E0C-AD2F-A678943DAEBD}"/>
  <tableColumns count="10">
    <tableColumn id="1" xr3:uid="{61A9F0C0-B5A7-4858-A1C3-EA8C240B2C59}" name="Dzień" totalsRowLabel="Suma" dataDxfId="180" totalsRowDxfId="179"/>
    <tableColumn id="2" xr3:uid="{F386981D-521F-4CCD-BBA0-BE64690DF452}" name="Planowana praca przewozowa" totalsRowFunction="sum" dataDxfId="178" totalsRowDxfId="177" dataCellStyle="Dziesiętny"/>
    <tableColumn id="3" xr3:uid="{BF522F38-4810-4F40-A6D8-EC52C0C83215}" name="Wzkm zlecone dodatkowo" totalsRowFunction="sum" dataDxfId="176" totalsRowDxfId="175" dataCellStyle="Dziesiętny"/>
    <tableColumn id="4" xr3:uid="{04BE36F3-0025-41BA-BC1D-DB2D99F7A499}" name="Wzkm niewykonane" totalsRowFunction="sum" dataDxfId="174" totalsRowDxfId="173" dataCellStyle="Dziesiętny"/>
    <tableColumn id="5" xr3:uid="{4D36FAF3-7492-4B41-91B0-7428D1352588}" name="Wzkm wykonane łącznie" totalsRowFunction="sum" dataDxfId="172" totalsRowDxfId="171" dataCellStyle="Dziesiętny">
      <calculatedColumnFormula>Tabela1[[#This Row],[Planowana praca przewozowa]]+Tabela1[[#This Row],[Wzkm zlecone dodatkowo]]-Tabela1[[#This Row],[Wzkm niewykonane]]</calculatedColumnFormula>
    </tableColumn>
    <tableColumn id="6" xr3:uid="{1EE79CAD-1EE6-413F-99F5-8DA607D4DD34}" name="Stawka za wzkm" dataDxfId="170" totalsRowDxfId="169" dataCellStyle="Walutowy"/>
    <tableColumn id="7" xr3:uid="{63446884-4E6C-4313-9102-E51FBCE7071B}" name="Kary i potrącenia" totalsRowFunction="sum" dataDxfId="168" totalsRowDxfId="167" dataCellStyle="Walutowy"/>
    <tableColumn id="8" xr3:uid="{3D18E028-7131-4206-9C30-059FB86E4F1F}" name="Kwota netto wynagrodzenia" totalsRowFunction="sum" dataDxfId="166" totalsRowDxfId="165" dataCellStyle="Walutowy">
      <calculatedColumnFormula>Tabela1[[#This Row],[Planowana praca przewozowa]]*Tabela1[[#This Row],[Stawka za wzkm]]</calculatedColumnFormula>
    </tableColumn>
    <tableColumn id="9" xr3:uid="{53070369-C2FC-4354-8A9B-14C231A7B4E2}" name="VAT 8%" totalsRowFunction="sum" dataDxfId="164" totalsRowDxfId="163" dataCellStyle="Walutowy">
      <calculatedColumnFormula>Tabela1[[#This Row],[Kwota netto wynagrodzenia]]*0.08</calculatedColumnFormula>
    </tableColumn>
    <tableColumn id="10" xr3:uid="{E90224D9-586A-42B5-8891-9B367BA9286C}" name="Wynagrodzenie brutto" totalsRowFunction="sum" dataDxfId="162" totalsRowDxfId="161" dataCellStyle="Walutowy">
      <calculatedColumnFormula>Tabela1[[#This Row],[Kwota netto wynagrodzenia]]+Tabela1[[#This Row],[VAT 8%]]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218B3-C3F5-4996-9258-570B6E722441}" name="Tabela13" displayName="Tabela13" ref="A8:J40" totalsRowCount="1" headerRowDxfId="160" dataDxfId="159" totalsRowDxfId="158">
  <autoFilter ref="A8:J39" xr:uid="{C29C2F2D-CBA3-4E0C-AD2F-A678943DAEBD}"/>
  <tableColumns count="10">
    <tableColumn id="1" xr3:uid="{654AC0AF-269E-4EE1-82CC-BC3A52EBC5F8}" name="Dzień" totalsRowLabel="Suma" dataDxfId="157" totalsRowDxfId="156"/>
    <tableColumn id="2" xr3:uid="{C4061B5E-DD71-47BC-A952-64CF486D75A5}" name="Planowana praca przewozowa" totalsRowFunction="sum" dataDxfId="155" totalsRowDxfId="154" dataCellStyle="Dziesiętny"/>
    <tableColumn id="3" xr3:uid="{8FB54D72-2457-4764-BDF4-4B088897E70A}" name="Wzkm zlecone dodatkowo" totalsRowFunction="sum" dataDxfId="153" totalsRowDxfId="152" dataCellStyle="Dziesiętny"/>
    <tableColumn id="4" xr3:uid="{7E2D56FD-966B-4607-A472-37ECC8E83A7C}" name="Wzkm niewykonane" totalsRowFunction="sum" dataDxfId="151" totalsRowDxfId="150" dataCellStyle="Dziesiętny"/>
    <tableColumn id="5" xr3:uid="{6F461B55-71AE-4C46-80E0-7639AD8ACD3E}" name="Wzkm wykonane łącznie" totalsRowFunction="sum" dataDxfId="149" totalsRowDxfId="148" dataCellStyle="Dziesiętny">
      <calculatedColumnFormula>Tabela13[[#This Row],[Planowana praca przewozowa]]+Tabela13[[#This Row],[Wzkm zlecone dodatkowo]]-Tabela13[[#This Row],[Wzkm niewykonane]]</calculatedColumnFormula>
    </tableColumn>
    <tableColumn id="6" xr3:uid="{63CF241B-3493-403C-A204-99C172D5EFEC}" name="Stawka za wzkm" dataDxfId="147" totalsRowDxfId="146" dataCellStyle="Walutowy"/>
    <tableColumn id="7" xr3:uid="{7E5A6AFD-1757-4578-9BB3-AC8F08D2AA2D}" name="Kary i potrącenia" totalsRowFunction="sum" dataDxfId="145" totalsRowDxfId="144" dataCellStyle="Walutowy"/>
    <tableColumn id="8" xr3:uid="{806FEBBE-9408-42C3-9F0F-C1760C25D60D}" name="Kwota netto wynagrodzenia" totalsRowFunction="sum" dataDxfId="143" totalsRowDxfId="142" dataCellStyle="Walutowy">
      <calculatedColumnFormula>Tabela13[[#This Row],[Planowana praca przewozowa]]*Tabela13[[#This Row],[Stawka za wzkm]]</calculatedColumnFormula>
    </tableColumn>
    <tableColumn id="9" xr3:uid="{17F8D2D3-583A-4608-A481-886A2BD10349}" name="VAT 8%" totalsRowFunction="sum" dataDxfId="141" totalsRowDxfId="140" dataCellStyle="Walutowy">
      <calculatedColumnFormula>Tabela13[[#This Row],[Kwota netto wynagrodzenia]]*0.08</calculatedColumnFormula>
    </tableColumn>
    <tableColumn id="10" xr3:uid="{93648E49-09C3-439C-AB66-3D95060E51BE}" name="Wynagrodzenie brutto" totalsRowFunction="sum" dataDxfId="139" totalsRowDxfId="138" dataCellStyle="Walutowy">
      <calculatedColumnFormula>Tabela13[[#This Row],[Kwota netto wynagrodzenia]]+Tabela13[[#This Row],[VAT 8%]]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808140-41BB-42F0-9C66-EE3BCCA0E595}" name="Tabela134" displayName="Tabela134" ref="A8:J39" totalsRowCount="1" headerRowDxfId="137" dataDxfId="136" totalsRowDxfId="135">
  <autoFilter ref="A8:J38" xr:uid="{C29C2F2D-CBA3-4E0C-AD2F-A678943DAEBD}"/>
  <tableColumns count="10">
    <tableColumn id="1" xr3:uid="{9F7E108A-C6E8-48E6-BDD1-959CE928381F}" name="Dzień" totalsRowLabel="Suma" dataDxfId="134" totalsRowDxfId="133"/>
    <tableColumn id="2" xr3:uid="{964EE7FB-094A-43EB-A3C6-3727BC054097}" name="Planowana praca przewozowa" totalsRowFunction="sum" dataDxfId="132" totalsRowDxfId="131" dataCellStyle="Dziesiętny"/>
    <tableColumn id="3" xr3:uid="{E680B1A4-BCD8-450A-96F1-D38D3F6F6399}" name="Wzkm zlecone dodatkowo" totalsRowFunction="sum" dataDxfId="130" totalsRowDxfId="129" dataCellStyle="Dziesiętny"/>
    <tableColumn id="4" xr3:uid="{4679FC47-4D1C-40F9-A907-136D39D21EA7}" name="Wzkm niewykonane" totalsRowFunction="sum" dataDxfId="128" totalsRowDxfId="127" dataCellStyle="Dziesiętny"/>
    <tableColumn id="5" xr3:uid="{BEF87702-53D5-4C11-9AD9-AE9C4DA7C07B}" name="Wzkm wykonane łącznie" totalsRowFunction="sum" dataDxfId="126" totalsRowDxfId="125" dataCellStyle="Dziesiętny">
      <calculatedColumnFormula>Tabela134[[#This Row],[Planowana praca przewozowa]]+Tabela134[[#This Row],[Wzkm zlecone dodatkowo]]-Tabela134[[#This Row],[Wzkm niewykonane]]</calculatedColumnFormula>
    </tableColumn>
    <tableColumn id="6" xr3:uid="{EA88B30C-328B-44B1-BFEE-FB02ADFFDF87}" name="Stawka za wzkm" dataDxfId="124" totalsRowDxfId="123" dataCellStyle="Walutowy"/>
    <tableColumn id="7" xr3:uid="{3598C0BB-B49D-45FD-A83D-E994A354A42D}" name="Kary i potrącenia" totalsRowFunction="sum" dataDxfId="122" totalsRowDxfId="121" dataCellStyle="Walutowy"/>
    <tableColumn id="8" xr3:uid="{8197EA4D-7437-487A-BD34-9E595EE75CE6}" name="Kwota netto wynagrodzenia" totalsRowFunction="sum" dataDxfId="120" totalsRowDxfId="119" dataCellStyle="Walutowy">
      <calculatedColumnFormula>Tabela134[[#This Row],[Planowana praca przewozowa]]*Tabela134[[#This Row],[Stawka za wzkm]]</calculatedColumnFormula>
    </tableColumn>
    <tableColumn id="9" xr3:uid="{25223B00-D458-4711-BA79-4945D49C98FC}" name="VAT 8%" totalsRowFunction="sum" dataDxfId="118" totalsRowDxfId="117" dataCellStyle="Walutowy">
      <calculatedColumnFormula>Tabela134[[#This Row],[Kwota netto wynagrodzenia]]*0.08</calculatedColumnFormula>
    </tableColumn>
    <tableColumn id="10" xr3:uid="{B0A5C6CF-755C-4ED1-A812-3B7C6AE7E622}" name="Wynagrodzenie brutto" totalsRowFunction="sum" dataDxfId="116" totalsRowDxfId="115" dataCellStyle="Walutowy">
      <calculatedColumnFormula>Tabela134[[#This Row],[Kwota netto wynagrodzenia]]+Tabela134[[#This Row],[VAT 8%]]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5D1950-F69B-4ABA-8959-E64CFFB123C1}" name="Tabela1345" displayName="Tabela1345" ref="A8:J40" totalsRowCount="1" headerRowDxfId="114" dataDxfId="113" totalsRowDxfId="112">
  <autoFilter ref="A8:J39" xr:uid="{C29C2F2D-CBA3-4E0C-AD2F-A678943DAEBD}"/>
  <tableColumns count="10">
    <tableColumn id="1" xr3:uid="{5FEA3802-D835-4D4A-9EE8-6AC733CD599A}" name="Dzień" totalsRowLabel="Suma" dataDxfId="111" totalsRowDxfId="110"/>
    <tableColumn id="2" xr3:uid="{90F7E213-6FA4-44CB-AC82-D114A03413F9}" name="Planowana praca przewozowa" totalsRowFunction="sum" dataDxfId="109" totalsRowDxfId="108" dataCellStyle="Dziesiętny"/>
    <tableColumn id="3" xr3:uid="{BED893EF-3DAB-45A6-ADBF-9DE62635778E}" name="Wzkm zlecone dodatkowo" totalsRowFunction="sum" dataDxfId="107" totalsRowDxfId="106" dataCellStyle="Dziesiętny"/>
    <tableColumn id="4" xr3:uid="{FD1508ED-FCEE-4BB1-8232-7E71CDE3EA0A}" name="Wzkm niewykonane" totalsRowFunction="sum" dataDxfId="105" totalsRowDxfId="104" dataCellStyle="Dziesiętny"/>
    <tableColumn id="5" xr3:uid="{04C95B39-380F-4615-9A23-ED105FB94BC9}" name="Wzkm wykonane łącznie" totalsRowFunction="sum" dataDxfId="103" totalsRowDxfId="102" dataCellStyle="Dziesiętny">
      <calculatedColumnFormula>Tabela1345[[#This Row],[Planowana praca przewozowa]]+Tabela1345[[#This Row],[Wzkm zlecone dodatkowo]]-Tabela1345[[#This Row],[Wzkm niewykonane]]</calculatedColumnFormula>
    </tableColumn>
    <tableColumn id="6" xr3:uid="{56EB4FD2-00C8-458E-B9DF-BB58F49F94DE}" name="Stawka za wzkm" dataDxfId="101" totalsRowDxfId="100" dataCellStyle="Walutowy"/>
    <tableColumn id="7" xr3:uid="{7604009B-AD45-4F35-B849-DDC4FF2B1039}" name="Kary i potrącenia" totalsRowFunction="sum" dataDxfId="99" totalsRowDxfId="98" dataCellStyle="Walutowy"/>
    <tableColumn id="8" xr3:uid="{C355FB0F-CA6C-49F6-A320-DB0D8B6C5E90}" name="Kwota netto wynagrodzenia" totalsRowFunction="sum" dataDxfId="97" totalsRowDxfId="96" dataCellStyle="Walutowy">
      <calculatedColumnFormula>Tabela1345[[#This Row],[Planowana praca przewozowa]]*Tabela1345[[#This Row],[Stawka za wzkm]]</calculatedColumnFormula>
    </tableColumn>
    <tableColumn id="9" xr3:uid="{F2084EAC-951F-4B27-826C-C45584CBA93B}" name="VAT 8%" totalsRowFunction="sum" dataDxfId="95" totalsRowDxfId="94" dataCellStyle="Walutowy">
      <calculatedColumnFormula>Tabela1345[[#This Row],[Kwota netto wynagrodzenia]]*0.08</calculatedColumnFormula>
    </tableColumn>
    <tableColumn id="10" xr3:uid="{FD13E489-A285-4537-B17E-A47C70435B35}" name="Wynagrodzenie brutto" totalsRowFunction="sum" dataDxfId="93" totalsRowDxfId="92" dataCellStyle="Walutowy">
      <calculatedColumnFormula>Tabela1345[[#This Row],[Kwota netto wynagrodzenia]]+Tabela1345[[#This Row],[VAT 8%]]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D46B5D-932D-4462-848D-4442B4CD6233}" name="Tabela13456" displayName="Tabela13456" ref="A8:J39" totalsRowCount="1" headerRowDxfId="91" dataDxfId="90" totalsRowDxfId="89">
  <autoFilter ref="A8:J38" xr:uid="{C29C2F2D-CBA3-4E0C-AD2F-A678943DAEBD}"/>
  <tableColumns count="10">
    <tableColumn id="1" xr3:uid="{F1D87259-F7DE-4EEB-86BC-C27A9FA5C14B}" name="Dzień" totalsRowLabel="Suma" dataDxfId="88" totalsRowDxfId="87"/>
    <tableColumn id="2" xr3:uid="{F880B4E1-2B64-458D-A658-E37A0CE29CAC}" name="Planowana praca przewozowa" totalsRowFunction="sum" dataDxfId="86" totalsRowDxfId="85" dataCellStyle="Dziesiętny"/>
    <tableColumn id="3" xr3:uid="{A01AE905-C823-4359-A8FE-4501CA2CC8B4}" name="Wzkm zlecone dodatkowo" totalsRowFunction="sum" dataDxfId="84" totalsRowDxfId="83" dataCellStyle="Dziesiętny"/>
    <tableColumn id="4" xr3:uid="{EC0E39F1-38BC-4C4E-92B0-741F9D76EFA6}" name="Wzkm niewykonane" totalsRowFunction="sum" dataDxfId="82" totalsRowDxfId="81" dataCellStyle="Dziesiętny"/>
    <tableColumn id="5" xr3:uid="{4A823678-0FBC-41BE-B7CA-5D390189C54C}" name="Wzkm wykonane łącznie" totalsRowFunction="sum" dataDxfId="80" totalsRowDxfId="79" dataCellStyle="Dziesiętny">
      <calculatedColumnFormula>Tabela13456[[#This Row],[Planowana praca przewozowa]]+Tabela13456[[#This Row],[Wzkm zlecone dodatkowo]]-Tabela13456[[#This Row],[Wzkm niewykonane]]</calculatedColumnFormula>
    </tableColumn>
    <tableColumn id="6" xr3:uid="{F0FF4414-4EC9-4FD3-B846-7D182F2C3611}" name="Stawka za wzkm" dataDxfId="78" totalsRowDxfId="77" dataCellStyle="Walutowy"/>
    <tableColumn id="7" xr3:uid="{374A9CFC-AD60-4721-8CAA-8DD4A1510CF9}" name="Kary i potrącenia" totalsRowFunction="sum" dataDxfId="76" totalsRowDxfId="75" dataCellStyle="Walutowy"/>
    <tableColumn id="8" xr3:uid="{C6C58451-2AD0-4B2D-8D75-5626958919D9}" name="Kwota netto wynagrodzenia" totalsRowFunction="sum" dataDxfId="74" totalsRowDxfId="73" dataCellStyle="Walutowy">
      <calculatedColumnFormula>Tabela13456[[#This Row],[Planowana praca przewozowa]]*Tabela13456[[#This Row],[Stawka za wzkm]]</calculatedColumnFormula>
    </tableColumn>
    <tableColumn id="9" xr3:uid="{0FAB3521-047D-44FD-B18D-A2B7624E89EE}" name="VAT 8%" totalsRowFunction="sum" dataDxfId="72" totalsRowDxfId="71" dataCellStyle="Walutowy">
      <calculatedColumnFormula>Tabela13456[[#This Row],[Kwota netto wynagrodzenia]]*0.08</calculatedColumnFormula>
    </tableColumn>
    <tableColumn id="10" xr3:uid="{10941EFF-E153-469B-9E64-EA8ABFD7499D}" name="Wynagrodzenie brutto" totalsRowFunction="sum" dataDxfId="70" totalsRowDxfId="69" dataCellStyle="Walutowy">
      <calculatedColumnFormula>Tabela13456[[#This Row],[Kwota netto wynagrodzenia]]+Tabela13456[[#This Row],[VAT 8%]]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3A1F84-7242-4DD0-872E-54D5E526E3AE}" name="Tabela134567" displayName="Tabela134567" ref="A8:J40" totalsRowCount="1" headerRowDxfId="68" dataDxfId="67" totalsRowDxfId="66">
  <autoFilter ref="A8:J39" xr:uid="{C29C2F2D-CBA3-4E0C-AD2F-A678943DAEBD}"/>
  <tableColumns count="10">
    <tableColumn id="1" xr3:uid="{47C39125-9BA4-4F64-B68E-F6082E9F5190}" name="Dzień" totalsRowLabel="Suma" dataDxfId="65" totalsRowDxfId="64"/>
    <tableColumn id="2" xr3:uid="{BA08A5E6-EAEF-4EB7-A60A-D74D4FA50739}" name="Planowana praca przewozowa" totalsRowFunction="sum" dataDxfId="63" totalsRowDxfId="62" dataCellStyle="Dziesiętny"/>
    <tableColumn id="3" xr3:uid="{FF4BB0BE-8D21-4634-A807-F82DBDD02EC5}" name="Wzkm zlecone dodatkowo" totalsRowFunction="sum" dataDxfId="61" totalsRowDxfId="60" dataCellStyle="Dziesiętny"/>
    <tableColumn id="4" xr3:uid="{8C07788F-6DBF-47D1-A73B-B8180FD8AEC9}" name="Wzkm niewykonane" totalsRowFunction="sum" dataDxfId="59" totalsRowDxfId="58" dataCellStyle="Dziesiętny"/>
    <tableColumn id="5" xr3:uid="{E21AE80D-9BBE-4931-BADB-C41E773DD137}" name="Wzkm wykonane łącznie" totalsRowFunction="sum" dataDxfId="57" totalsRowDxfId="56" dataCellStyle="Dziesiętny">
      <calculatedColumnFormula>Tabela134567[[#This Row],[Planowana praca przewozowa]]+Tabela134567[[#This Row],[Wzkm zlecone dodatkowo]]-Tabela134567[[#This Row],[Wzkm niewykonane]]</calculatedColumnFormula>
    </tableColumn>
    <tableColumn id="6" xr3:uid="{B8AB62F0-6F28-4D32-B3FF-832A56D3EC15}" name="Stawka za wzkm" dataDxfId="55" totalsRowDxfId="54" dataCellStyle="Walutowy"/>
    <tableColumn id="7" xr3:uid="{671893FD-4B84-417B-B0F3-1D27D55CB22C}" name="Kary i potrącenia" totalsRowFunction="sum" dataDxfId="53" totalsRowDxfId="52" dataCellStyle="Walutowy"/>
    <tableColumn id="8" xr3:uid="{6D4AD808-BCB0-4B08-B9BC-E40A828EA5C8}" name="Kwota netto wynagrodzenia" totalsRowFunction="sum" dataDxfId="51" totalsRowDxfId="50" dataCellStyle="Walutowy">
      <calculatedColumnFormula>Tabela134567[[#This Row],[Planowana praca przewozowa]]*Tabela134567[[#This Row],[Stawka za wzkm]]</calculatedColumnFormula>
    </tableColumn>
    <tableColumn id="9" xr3:uid="{C820B20F-D74D-4772-B7C4-40D771C58F38}" name="VAT 8%" totalsRowFunction="sum" dataDxfId="49" totalsRowDxfId="48" dataCellStyle="Walutowy">
      <calculatedColumnFormula>Tabela134567[[#This Row],[Kwota netto wynagrodzenia]]*0.08</calculatedColumnFormula>
    </tableColumn>
    <tableColumn id="10" xr3:uid="{148B4CFE-3DDB-4907-A128-358DE5CBE963}" name="Wynagrodzenie brutto" totalsRowFunction="sum" dataDxfId="47" totalsRowDxfId="46" dataCellStyle="Walutowy">
      <calculatedColumnFormula>Tabela134567[[#This Row],[Kwota netto wynagrodzenia]]+Tabela134567[[#This Row],[VAT 8%]]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56DF61-B027-4293-B836-645C7AE38FE7}" name="Tabela1345678" displayName="Tabela1345678" ref="A8:J40" totalsRowCount="1" headerRowDxfId="45" dataDxfId="44" totalsRowDxfId="43">
  <autoFilter ref="A8:J39" xr:uid="{C29C2F2D-CBA3-4E0C-AD2F-A678943DAEBD}"/>
  <tableColumns count="10">
    <tableColumn id="1" xr3:uid="{36F9C845-DA9C-4D75-A50C-6FD83A86DC07}" name="Dzień" totalsRowLabel="Suma" dataDxfId="42" totalsRowDxfId="32"/>
    <tableColumn id="2" xr3:uid="{7984429E-A69F-43D3-B67A-5B3DF0D6FFF1}" name="Planowana praca przewozowa" totalsRowFunction="sum" dataDxfId="41" totalsRowDxfId="31" dataCellStyle="Dziesiętny"/>
    <tableColumn id="3" xr3:uid="{049D5E08-5438-4EDF-AF4F-46769ABE0401}" name="Wzkm zlecone dodatkowo" totalsRowFunction="sum" dataDxfId="40" totalsRowDxfId="30" dataCellStyle="Dziesiętny"/>
    <tableColumn id="4" xr3:uid="{AB7CAF9F-DCFD-4B34-9618-1A775D4EEAA5}" name="Wzkm niewykonane" totalsRowFunction="sum" dataDxfId="39" totalsRowDxfId="29" dataCellStyle="Dziesiętny"/>
    <tableColumn id="5" xr3:uid="{FA7E0B88-9F0E-4B45-8B68-7B9C520ABE21}" name="Wzkm wykonane łącznie" totalsRowFunction="sum" dataDxfId="38" totalsRowDxfId="28" dataCellStyle="Dziesiętny">
      <calculatedColumnFormula>Tabela1345678[[#This Row],[Planowana praca przewozowa]]+Tabela1345678[[#This Row],[Wzkm zlecone dodatkowo]]-Tabela1345678[[#This Row],[Wzkm niewykonane]]</calculatedColumnFormula>
    </tableColumn>
    <tableColumn id="6" xr3:uid="{DFE1241A-691B-44B0-81DC-87CE02025443}" name="Stawka za wzkm" dataDxfId="37" totalsRowDxfId="27" dataCellStyle="Walutowy"/>
    <tableColumn id="7" xr3:uid="{3E0D14FE-EB3D-4DC5-86A2-0DC54CAB30EF}" name="Kary i potrącenia" totalsRowFunction="sum" dataDxfId="36" totalsRowDxfId="26" dataCellStyle="Walutowy"/>
    <tableColumn id="8" xr3:uid="{57E68E51-58F9-4CC8-9241-1855C726CE27}" name="Kwota netto wynagrodzenia" totalsRowFunction="sum" dataDxfId="35" totalsRowDxfId="25" dataCellStyle="Walutowy">
      <calculatedColumnFormula>Tabela1345678[[#This Row],[Planowana praca przewozowa]]*Tabela1345678[[#This Row],[Stawka za wzkm]]</calculatedColumnFormula>
    </tableColumn>
    <tableColumn id="9" xr3:uid="{2FB8BF9D-A3B1-434D-B71E-EF41272A0AB7}" name="VAT 8%" totalsRowFunction="sum" dataDxfId="34" totalsRowDxfId="24" dataCellStyle="Walutowy">
      <calculatedColumnFormula>Tabela1345678[[#This Row],[Kwota netto wynagrodzenia]]*0.08</calculatedColumnFormula>
    </tableColumn>
    <tableColumn id="10" xr3:uid="{E394BF00-E9B7-4F1E-8603-FBF980FE1C28}" name="Wynagrodzenie brutto" totalsRowFunction="sum" dataDxfId="33" totalsRowDxfId="23" dataCellStyle="Walutowy">
      <calculatedColumnFormula>Tabela1345678[[#This Row],[Kwota netto wynagrodzenia]]+Tabela1345678[[#This Row],[VAT 8%]]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7027369-DD60-46A5-BFCD-2C6EACC99018}" name="Tabela13456789" displayName="Tabela13456789" ref="A8:J37" totalsRowCount="1" headerRowDxfId="22" dataDxfId="21" totalsRowDxfId="20">
  <autoFilter ref="A8:J36" xr:uid="{C29C2F2D-CBA3-4E0C-AD2F-A678943DAEBD}"/>
  <tableColumns count="10">
    <tableColumn id="1" xr3:uid="{2796E161-342C-4040-B5E9-5137636116C9}" name="Dzień" totalsRowLabel="Suma" dataDxfId="19" totalsRowDxfId="9"/>
    <tableColumn id="2" xr3:uid="{97BF6368-7C0F-481B-96B9-D590C2CB08DE}" name="Planowana praca przewozowa" totalsRowFunction="sum" dataDxfId="18" totalsRowDxfId="8" dataCellStyle="Dziesiętny"/>
    <tableColumn id="3" xr3:uid="{7F378B67-C572-4AAD-AD33-F77744D37EA5}" name="Wzkm zlecone dodatkowo" totalsRowFunction="sum" dataDxfId="17" totalsRowDxfId="7" dataCellStyle="Dziesiętny"/>
    <tableColumn id="4" xr3:uid="{410AFD66-FE5F-427C-B1A2-F0A3219F976C}" name="Wzkm niewykonane" totalsRowFunction="sum" dataDxfId="16" totalsRowDxfId="6" dataCellStyle="Dziesiętny"/>
    <tableColumn id="5" xr3:uid="{9B0B990E-C2C9-4359-9710-56E2AB3B9E00}" name="Wzkm wykonane łącznie" totalsRowFunction="sum" dataDxfId="15" totalsRowDxfId="5" dataCellStyle="Dziesiętny">
      <calculatedColumnFormula>Tabela13456789[[#This Row],[Planowana praca przewozowa]]+Tabela13456789[[#This Row],[Wzkm zlecone dodatkowo]]-Tabela13456789[[#This Row],[Wzkm niewykonane]]</calculatedColumnFormula>
    </tableColumn>
    <tableColumn id="6" xr3:uid="{BD7C5E68-093A-4B4F-87A6-70E7C54B2127}" name="Stawka za wzkm" dataDxfId="14" totalsRowDxfId="4" dataCellStyle="Walutowy"/>
    <tableColumn id="7" xr3:uid="{866F6CE1-7E13-4D75-A42C-193F910D08CB}" name="Kary i potrącenia" totalsRowFunction="sum" dataDxfId="13" totalsRowDxfId="3" dataCellStyle="Walutowy"/>
    <tableColumn id="8" xr3:uid="{1994BECF-4B4E-4D5A-A864-3457100D2BFF}" name="Kwota netto wynagrodzenia" totalsRowFunction="sum" dataDxfId="12" totalsRowDxfId="2" dataCellStyle="Walutowy">
      <calculatedColumnFormula>Tabela13456789[[#This Row],[Planowana praca przewozowa]]*Tabela13456789[[#This Row],[Stawka za wzkm]]</calculatedColumnFormula>
    </tableColumn>
    <tableColumn id="9" xr3:uid="{950A929E-86C5-461F-B1E9-1F7E584498D7}" name="VAT 8%" totalsRowFunction="sum" dataDxfId="11" totalsRowDxfId="1" dataCellStyle="Walutowy">
      <calculatedColumnFormula>Tabela13456789[[#This Row],[Kwota netto wynagrodzenia]]*0.08</calculatedColumnFormula>
    </tableColumn>
    <tableColumn id="10" xr3:uid="{E3581BD5-5AFD-4185-B181-7EBDF594E841}" name="Wynagrodzenie brutto" totalsRowFunction="sum" dataDxfId="10" totalsRowDxfId="0" dataCellStyle="Walutowy">
      <calculatedColumnFormula>Tabela13456789[[#This Row],[Kwota netto wynagrodzenia]]+Tabela13456789[[#This Row],[VAT 8%]]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DA75-2145-45D3-8525-FC5F60809978}">
  <sheetPr>
    <pageSetUpPr fitToPage="1"/>
  </sheetPr>
  <dimension ref="A1:K40"/>
  <sheetViews>
    <sheetView zoomScaleNormal="100" workbookViewId="0">
      <selection activeCell="D45" sqref="D45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17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45474</v>
      </c>
      <c r="B9" s="4">
        <v>270.08</v>
      </c>
      <c r="C9" s="4"/>
      <c r="D9" s="4"/>
      <c r="E9" s="4">
        <f>Tabela1[[#This Row],[Planowana praca przewozowa]]+Tabela1[[#This Row],[Wzkm zlecone dodatkowo]]-Tabela1[[#This Row],[Wzkm niewykonane]]</f>
        <v>270.08</v>
      </c>
      <c r="F9" s="5"/>
      <c r="G9" s="5"/>
      <c r="H9" s="5">
        <f>Tabela1[[#This Row],[Planowana praca przewozowa]]*Tabela1[[#This Row],[Stawka za wzkm]]</f>
        <v>0</v>
      </c>
      <c r="I9" s="5">
        <f>Tabela1[[#This Row],[Kwota netto wynagrodzenia]]*0.08</f>
        <v>0</v>
      </c>
      <c r="J9" s="5">
        <f>Tabela1[[#This Row],[Kwota netto wynagrodzenia]]+Tabela1[[#This Row],[VAT 8%]]</f>
        <v>0</v>
      </c>
    </row>
    <row r="10" spans="1:11" s="6" customFormat="1" ht="18" customHeight="1" x14ac:dyDescent="0.3">
      <c r="A10" s="7">
        <v>45475</v>
      </c>
      <c r="B10" s="4">
        <v>270.08</v>
      </c>
      <c r="C10" s="4"/>
      <c r="D10" s="4"/>
      <c r="E10" s="4">
        <f>Tabela1[[#This Row],[Planowana praca przewozowa]]+Tabela1[[#This Row],[Wzkm zlecone dodatkowo]]-Tabela1[[#This Row],[Wzkm niewykonane]]</f>
        <v>270.08</v>
      </c>
      <c r="F10" s="5"/>
      <c r="G10" s="5"/>
      <c r="H10" s="5">
        <f>Tabela1[[#This Row],[Planowana praca przewozowa]]*Tabela1[[#This Row],[Stawka za wzkm]]</f>
        <v>0</v>
      </c>
      <c r="I10" s="5">
        <f>Tabela1[[#This Row],[Kwota netto wynagrodzenia]]*0.08</f>
        <v>0</v>
      </c>
      <c r="J10" s="5">
        <f>Tabela1[[#This Row],[Kwota netto wynagrodzenia]]+Tabela1[[#This Row],[VAT 8%]]</f>
        <v>0</v>
      </c>
    </row>
    <row r="11" spans="1:11" s="6" customFormat="1" ht="18" customHeight="1" x14ac:dyDescent="0.3">
      <c r="A11" s="7">
        <v>45476</v>
      </c>
      <c r="B11" s="4">
        <v>270.08</v>
      </c>
      <c r="C11" s="4"/>
      <c r="D11" s="4"/>
      <c r="E11" s="4">
        <f>Tabela1[[#This Row],[Planowana praca przewozowa]]+Tabela1[[#This Row],[Wzkm zlecone dodatkowo]]-Tabela1[[#This Row],[Wzkm niewykonane]]</f>
        <v>270.08</v>
      </c>
      <c r="F11" s="5"/>
      <c r="G11" s="5"/>
      <c r="H11" s="5">
        <f>Tabela1[[#This Row],[Planowana praca przewozowa]]*Tabela1[[#This Row],[Stawka za wzkm]]</f>
        <v>0</v>
      </c>
      <c r="I11" s="5">
        <f>Tabela1[[#This Row],[Kwota netto wynagrodzenia]]*0.08</f>
        <v>0</v>
      </c>
      <c r="J11" s="5">
        <f>Tabela1[[#This Row],[Kwota netto wynagrodzenia]]+Tabela1[[#This Row],[VAT 8%]]</f>
        <v>0</v>
      </c>
    </row>
    <row r="12" spans="1:11" s="6" customFormat="1" ht="18" customHeight="1" x14ac:dyDescent="0.3">
      <c r="A12" s="7">
        <v>45477</v>
      </c>
      <c r="B12" s="4">
        <v>270.08</v>
      </c>
      <c r="C12" s="4"/>
      <c r="D12" s="4"/>
      <c r="E12" s="4">
        <f>Tabela1[[#This Row],[Planowana praca przewozowa]]+Tabela1[[#This Row],[Wzkm zlecone dodatkowo]]-Tabela1[[#This Row],[Wzkm niewykonane]]</f>
        <v>270.08</v>
      </c>
      <c r="F12" s="5"/>
      <c r="G12" s="5"/>
      <c r="H12" s="5">
        <f>Tabela1[[#This Row],[Planowana praca przewozowa]]*Tabela1[[#This Row],[Stawka za wzkm]]</f>
        <v>0</v>
      </c>
      <c r="I12" s="5">
        <f>Tabela1[[#This Row],[Kwota netto wynagrodzenia]]*0.08</f>
        <v>0</v>
      </c>
      <c r="J12" s="5">
        <f>Tabela1[[#This Row],[Kwota netto wynagrodzenia]]+Tabela1[[#This Row],[VAT 8%]]</f>
        <v>0</v>
      </c>
    </row>
    <row r="13" spans="1:11" s="6" customFormat="1" ht="18" customHeight="1" x14ac:dyDescent="0.3">
      <c r="A13" s="7">
        <v>45478</v>
      </c>
      <c r="B13" s="4">
        <v>270.08</v>
      </c>
      <c r="C13" s="4"/>
      <c r="D13" s="4"/>
      <c r="E13" s="4">
        <f>Tabela1[[#This Row],[Planowana praca przewozowa]]+Tabela1[[#This Row],[Wzkm zlecone dodatkowo]]-Tabela1[[#This Row],[Wzkm niewykonane]]</f>
        <v>270.08</v>
      </c>
      <c r="F13" s="5"/>
      <c r="G13" s="5"/>
      <c r="H13" s="5">
        <f>Tabela1[[#This Row],[Planowana praca przewozowa]]*Tabela1[[#This Row],[Stawka za wzkm]]</f>
        <v>0</v>
      </c>
      <c r="I13" s="5">
        <f>Tabela1[[#This Row],[Kwota netto wynagrodzenia]]*0.08</f>
        <v>0</v>
      </c>
      <c r="J13" s="5">
        <f>Tabela1[[#This Row],[Kwota netto wynagrodzenia]]+Tabela1[[#This Row],[VAT 8%]]</f>
        <v>0</v>
      </c>
    </row>
    <row r="14" spans="1:11" s="6" customFormat="1" ht="18" customHeight="1" x14ac:dyDescent="0.3">
      <c r="A14" s="7">
        <v>45479</v>
      </c>
      <c r="B14" s="4">
        <v>132.96</v>
      </c>
      <c r="C14" s="4"/>
      <c r="D14" s="4"/>
      <c r="E14" s="4">
        <f>Tabela1[[#This Row],[Planowana praca przewozowa]]+Tabela1[[#This Row],[Wzkm zlecone dodatkowo]]-Tabela1[[#This Row],[Wzkm niewykonane]]</f>
        <v>132.96</v>
      </c>
      <c r="F14" s="5"/>
      <c r="G14" s="5"/>
      <c r="H14" s="5">
        <f>Tabela1[[#This Row],[Planowana praca przewozowa]]*Tabela1[[#This Row],[Stawka za wzkm]]</f>
        <v>0</v>
      </c>
      <c r="I14" s="5">
        <f>Tabela1[[#This Row],[Kwota netto wynagrodzenia]]*0.08</f>
        <v>0</v>
      </c>
      <c r="J14" s="5">
        <f>Tabela1[[#This Row],[Kwota netto wynagrodzenia]]+Tabela1[[#This Row],[VAT 8%]]</f>
        <v>0</v>
      </c>
    </row>
    <row r="15" spans="1:11" s="6" customFormat="1" ht="18" customHeight="1" x14ac:dyDescent="0.3">
      <c r="A15" s="7">
        <v>45480</v>
      </c>
      <c r="B15" s="4">
        <v>0</v>
      </c>
      <c r="C15" s="4"/>
      <c r="D15" s="4"/>
      <c r="E15" s="4">
        <f>Tabela1[[#This Row],[Planowana praca przewozowa]]+Tabela1[[#This Row],[Wzkm zlecone dodatkowo]]-Tabela1[[#This Row],[Wzkm niewykonane]]</f>
        <v>0</v>
      </c>
      <c r="F15" s="5"/>
      <c r="G15" s="5"/>
      <c r="H15" s="5">
        <f>Tabela1[[#This Row],[Planowana praca przewozowa]]*Tabela1[[#This Row],[Stawka za wzkm]]</f>
        <v>0</v>
      </c>
      <c r="I15" s="5">
        <f>Tabela1[[#This Row],[Kwota netto wynagrodzenia]]*0.08</f>
        <v>0</v>
      </c>
      <c r="J15" s="5">
        <f>Tabela1[[#This Row],[Kwota netto wynagrodzenia]]+Tabela1[[#This Row],[VAT 8%]]</f>
        <v>0</v>
      </c>
    </row>
    <row r="16" spans="1:11" s="6" customFormat="1" ht="18" customHeight="1" x14ac:dyDescent="0.3">
      <c r="A16" s="7">
        <v>45481</v>
      </c>
      <c r="B16" s="4">
        <v>270.08</v>
      </c>
      <c r="C16" s="4"/>
      <c r="D16" s="4"/>
      <c r="E16" s="4">
        <f>Tabela1[[#This Row],[Planowana praca przewozowa]]+Tabela1[[#This Row],[Wzkm zlecone dodatkowo]]-Tabela1[[#This Row],[Wzkm niewykonane]]</f>
        <v>270.08</v>
      </c>
      <c r="F16" s="5"/>
      <c r="G16" s="5"/>
      <c r="H16" s="5">
        <f>Tabela1[[#This Row],[Planowana praca przewozowa]]*Tabela1[[#This Row],[Stawka za wzkm]]</f>
        <v>0</v>
      </c>
      <c r="I16" s="5">
        <f>Tabela1[[#This Row],[Kwota netto wynagrodzenia]]*0.08</f>
        <v>0</v>
      </c>
      <c r="J16" s="5">
        <f>Tabela1[[#This Row],[Kwota netto wynagrodzenia]]+Tabela1[[#This Row],[VAT 8%]]</f>
        <v>0</v>
      </c>
    </row>
    <row r="17" spans="1:10" s="6" customFormat="1" ht="18" customHeight="1" x14ac:dyDescent="0.3">
      <c r="A17" s="7">
        <v>45482</v>
      </c>
      <c r="B17" s="4">
        <v>270.08</v>
      </c>
      <c r="C17" s="4"/>
      <c r="D17" s="4"/>
      <c r="E17" s="4">
        <f>Tabela1[[#This Row],[Planowana praca przewozowa]]+Tabela1[[#This Row],[Wzkm zlecone dodatkowo]]-Tabela1[[#This Row],[Wzkm niewykonane]]</f>
        <v>270.08</v>
      </c>
      <c r="F17" s="5"/>
      <c r="G17" s="5"/>
      <c r="H17" s="5">
        <f>Tabela1[[#This Row],[Planowana praca przewozowa]]*Tabela1[[#This Row],[Stawka za wzkm]]</f>
        <v>0</v>
      </c>
      <c r="I17" s="5">
        <f>Tabela1[[#This Row],[Kwota netto wynagrodzenia]]*0.08</f>
        <v>0</v>
      </c>
      <c r="J17" s="5">
        <f>Tabela1[[#This Row],[Kwota netto wynagrodzenia]]+Tabela1[[#This Row],[VAT 8%]]</f>
        <v>0</v>
      </c>
    </row>
    <row r="18" spans="1:10" s="6" customFormat="1" ht="18" customHeight="1" x14ac:dyDescent="0.3">
      <c r="A18" s="7">
        <v>45483</v>
      </c>
      <c r="B18" s="4">
        <v>270.08</v>
      </c>
      <c r="C18" s="4"/>
      <c r="D18" s="4"/>
      <c r="E18" s="4">
        <f>Tabela1[[#This Row],[Planowana praca przewozowa]]+Tabela1[[#This Row],[Wzkm zlecone dodatkowo]]-Tabela1[[#This Row],[Wzkm niewykonane]]</f>
        <v>270.08</v>
      </c>
      <c r="F18" s="5"/>
      <c r="G18" s="5"/>
      <c r="H18" s="5">
        <f>Tabela1[[#This Row],[Planowana praca przewozowa]]*Tabela1[[#This Row],[Stawka za wzkm]]</f>
        <v>0</v>
      </c>
      <c r="I18" s="5">
        <f>Tabela1[[#This Row],[Kwota netto wynagrodzenia]]*0.08</f>
        <v>0</v>
      </c>
      <c r="J18" s="5">
        <f>Tabela1[[#This Row],[Kwota netto wynagrodzenia]]+Tabela1[[#This Row],[VAT 8%]]</f>
        <v>0</v>
      </c>
    </row>
    <row r="19" spans="1:10" s="6" customFormat="1" ht="18" customHeight="1" x14ac:dyDescent="0.3">
      <c r="A19" s="7">
        <v>45484</v>
      </c>
      <c r="B19" s="4">
        <v>270.08</v>
      </c>
      <c r="C19" s="4"/>
      <c r="D19" s="4"/>
      <c r="E19" s="4">
        <f>Tabela1[[#This Row],[Planowana praca przewozowa]]+Tabela1[[#This Row],[Wzkm zlecone dodatkowo]]-Tabela1[[#This Row],[Wzkm niewykonane]]</f>
        <v>270.08</v>
      </c>
      <c r="F19" s="5"/>
      <c r="G19" s="5"/>
      <c r="H19" s="5">
        <f>Tabela1[[#This Row],[Planowana praca przewozowa]]*Tabela1[[#This Row],[Stawka za wzkm]]</f>
        <v>0</v>
      </c>
      <c r="I19" s="5">
        <f>Tabela1[[#This Row],[Kwota netto wynagrodzenia]]*0.08</f>
        <v>0</v>
      </c>
      <c r="J19" s="5">
        <f>Tabela1[[#This Row],[Kwota netto wynagrodzenia]]+Tabela1[[#This Row],[VAT 8%]]</f>
        <v>0</v>
      </c>
    </row>
    <row r="20" spans="1:10" s="6" customFormat="1" ht="18" customHeight="1" x14ac:dyDescent="0.3">
      <c r="A20" s="7">
        <v>45485</v>
      </c>
      <c r="B20" s="4">
        <v>270.08</v>
      </c>
      <c r="C20" s="4"/>
      <c r="D20" s="4"/>
      <c r="E20" s="4">
        <f>Tabela1[[#This Row],[Planowana praca przewozowa]]+Tabela1[[#This Row],[Wzkm zlecone dodatkowo]]-Tabela1[[#This Row],[Wzkm niewykonane]]</f>
        <v>270.08</v>
      </c>
      <c r="F20" s="5"/>
      <c r="G20" s="5"/>
      <c r="H20" s="5">
        <f>Tabela1[[#This Row],[Planowana praca przewozowa]]*Tabela1[[#This Row],[Stawka za wzkm]]</f>
        <v>0</v>
      </c>
      <c r="I20" s="5">
        <f>Tabela1[[#This Row],[Kwota netto wynagrodzenia]]*0.08</f>
        <v>0</v>
      </c>
      <c r="J20" s="5">
        <f>Tabela1[[#This Row],[Kwota netto wynagrodzenia]]+Tabela1[[#This Row],[VAT 8%]]</f>
        <v>0</v>
      </c>
    </row>
    <row r="21" spans="1:10" s="6" customFormat="1" ht="18" customHeight="1" x14ac:dyDescent="0.3">
      <c r="A21" s="7">
        <v>45486</v>
      </c>
      <c r="B21" s="4">
        <v>132.96</v>
      </c>
      <c r="C21" s="4"/>
      <c r="D21" s="4"/>
      <c r="E21" s="4">
        <f>Tabela1[[#This Row],[Planowana praca przewozowa]]+Tabela1[[#This Row],[Wzkm zlecone dodatkowo]]-Tabela1[[#This Row],[Wzkm niewykonane]]</f>
        <v>132.96</v>
      </c>
      <c r="F21" s="5"/>
      <c r="G21" s="5"/>
      <c r="H21" s="5">
        <f>Tabela1[[#This Row],[Planowana praca przewozowa]]*Tabela1[[#This Row],[Stawka za wzkm]]</f>
        <v>0</v>
      </c>
      <c r="I21" s="5">
        <f>Tabela1[[#This Row],[Kwota netto wynagrodzenia]]*0.08</f>
        <v>0</v>
      </c>
      <c r="J21" s="5">
        <f>Tabela1[[#This Row],[Kwota netto wynagrodzenia]]+Tabela1[[#This Row],[VAT 8%]]</f>
        <v>0</v>
      </c>
    </row>
    <row r="22" spans="1:10" s="6" customFormat="1" ht="18" customHeight="1" x14ac:dyDescent="0.3">
      <c r="A22" s="7">
        <v>45487</v>
      </c>
      <c r="B22" s="4">
        <v>0</v>
      </c>
      <c r="C22" s="4"/>
      <c r="D22" s="4"/>
      <c r="E22" s="4">
        <f>Tabela1[[#This Row],[Planowana praca przewozowa]]+Tabela1[[#This Row],[Wzkm zlecone dodatkowo]]-Tabela1[[#This Row],[Wzkm niewykonane]]</f>
        <v>0</v>
      </c>
      <c r="F22" s="5"/>
      <c r="G22" s="5"/>
      <c r="H22" s="5">
        <f>Tabela1[[#This Row],[Planowana praca przewozowa]]*Tabela1[[#This Row],[Stawka za wzkm]]</f>
        <v>0</v>
      </c>
      <c r="I22" s="5">
        <f>Tabela1[[#This Row],[Kwota netto wynagrodzenia]]*0.08</f>
        <v>0</v>
      </c>
      <c r="J22" s="5">
        <f>Tabela1[[#This Row],[Kwota netto wynagrodzenia]]+Tabela1[[#This Row],[VAT 8%]]</f>
        <v>0</v>
      </c>
    </row>
    <row r="23" spans="1:10" s="6" customFormat="1" ht="18" customHeight="1" x14ac:dyDescent="0.3">
      <c r="A23" s="7">
        <v>45488</v>
      </c>
      <c r="B23" s="4">
        <v>270.08</v>
      </c>
      <c r="C23" s="4"/>
      <c r="D23" s="4"/>
      <c r="E23" s="4">
        <f>Tabela1[[#This Row],[Planowana praca przewozowa]]+Tabela1[[#This Row],[Wzkm zlecone dodatkowo]]-Tabela1[[#This Row],[Wzkm niewykonane]]</f>
        <v>270.08</v>
      </c>
      <c r="F23" s="5"/>
      <c r="G23" s="5"/>
      <c r="H23" s="5">
        <f>Tabela1[[#This Row],[Planowana praca przewozowa]]*Tabela1[[#This Row],[Stawka za wzkm]]</f>
        <v>0</v>
      </c>
      <c r="I23" s="5">
        <f>Tabela1[[#This Row],[Kwota netto wynagrodzenia]]*0.08</f>
        <v>0</v>
      </c>
      <c r="J23" s="5">
        <f>Tabela1[[#This Row],[Kwota netto wynagrodzenia]]+Tabela1[[#This Row],[VAT 8%]]</f>
        <v>0</v>
      </c>
    </row>
    <row r="24" spans="1:10" s="6" customFormat="1" ht="18" customHeight="1" x14ac:dyDescent="0.3">
      <c r="A24" s="7">
        <v>45489</v>
      </c>
      <c r="B24" s="4">
        <v>270.08</v>
      </c>
      <c r="C24" s="4"/>
      <c r="D24" s="4"/>
      <c r="E24" s="4">
        <f>Tabela1[[#This Row],[Planowana praca przewozowa]]+Tabela1[[#This Row],[Wzkm zlecone dodatkowo]]-Tabela1[[#This Row],[Wzkm niewykonane]]</f>
        <v>270.08</v>
      </c>
      <c r="F24" s="5"/>
      <c r="G24" s="5"/>
      <c r="H24" s="5">
        <f>Tabela1[[#This Row],[Planowana praca przewozowa]]*Tabela1[[#This Row],[Stawka za wzkm]]</f>
        <v>0</v>
      </c>
      <c r="I24" s="5">
        <f>Tabela1[[#This Row],[Kwota netto wynagrodzenia]]*0.08</f>
        <v>0</v>
      </c>
      <c r="J24" s="5">
        <f>Tabela1[[#This Row],[Kwota netto wynagrodzenia]]+Tabela1[[#This Row],[VAT 8%]]</f>
        <v>0</v>
      </c>
    </row>
    <row r="25" spans="1:10" s="6" customFormat="1" ht="18" customHeight="1" x14ac:dyDescent="0.3">
      <c r="A25" s="7">
        <v>45490</v>
      </c>
      <c r="B25" s="4">
        <v>270.08</v>
      </c>
      <c r="C25" s="4"/>
      <c r="D25" s="4"/>
      <c r="E25" s="4">
        <f>Tabela1[[#This Row],[Planowana praca przewozowa]]+Tabela1[[#This Row],[Wzkm zlecone dodatkowo]]-Tabela1[[#This Row],[Wzkm niewykonane]]</f>
        <v>270.08</v>
      </c>
      <c r="F25" s="5"/>
      <c r="G25" s="5"/>
      <c r="H25" s="5">
        <f>Tabela1[[#This Row],[Planowana praca przewozowa]]*Tabela1[[#This Row],[Stawka za wzkm]]</f>
        <v>0</v>
      </c>
      <c r="I25" s="5">
        <f>Tabela1[[#This Row],[Kwota netto wynagrodzenia]]*0.08</f>
        <v>0</v>
      </c>
      <c r="J25" s="5">
        <f>Tabela1[[#This Row],[Kwota netto wynagrodzenia]]+Tabela1[[#This Row],[VAT 8%]]</f>
        <v>0</v>
      </c>
    </row>
    <row r="26" spans="1:10" s="6" customFormat="1" ht="18" customHeight="1" x14ac:dyDescent="0.3">
      <c r="A26" s="7">
        <v>45491</v>
      </c>
      <c r="B26" s="4">
        <v>270.08</v>
      </c>
      <c r="C26" s="4"/>
      <c r="D26" s="4"/>
      <c r="E26" s="4">
        <f>Tabela1[[#This Row],[Planowana praca przewozowa]]+Tabela1[[#This Row],[Wzkm zlecone dodatkowo]]-Tabela1[[#This Row],[Wzkm niewykonane]]</f>
        <v>270.08</v>
      </c>
      <c r="F26" s="5"/>
      <c r="G26" s="5"/>
      <c r="H26" s="5">
        <f>Tabela1[[#This Row],[Planowana praca przewozowa]]*Tabela1[[#This Row],[Stawka za wzkm]]</f>
        <v>0</v>
      </c>
      <c r="I26" s="5">
        <f>Tabela1[[#This Row],[Kwota netto wynagrodzenia]]*0.08</f>
        <v>0</v>
      </c>
      <c r="J26" s="5">
        <f>Tabela1[[#This Row],[Kwota netto wynagrodzenia]]+Tabela1[[#This Row],[VAT 8%]]</f>
        <v>0</v>
      </c>
    </row>
    <row r="27" spans="1:10" s="6" customFormat="1" ht="18" customHeight="1" x14ac:dyDescent="0.3">
      <c r="A27" s="7">
        <v>45492</v>
      </c>
      <c r="B27" s="4">
        <v>270.08</v>
      </c>
      <c r="C27" s="4"/>
      <c r="D27" s="4"/>
      <c r="E27" s="4">
        <f>Tabela1[[#This Row],[Planowana praca przewozowa]]+Tabela1[[#This Row],[Wzkm zlecone dodatkowo]]-Tabela1[[#This Row],[Wzkm niewykonane]]</f>
        <v>270.08</v>
      </c>
      <c r="F27" s="5"/>
      <c r="G27" s="5"/>
      <c r="H27" s="5">
        <f>Tabela1[[#This Row],[Planowana praca przewozowa]]*Tabela1[[#This Row],[Stawka za wzkm]]</f>
        <v>0</v>
      </c>
      <c r="I27" s="5">
        <f>Tabela1[[#This Row],[Kwota netto wynagrodzenia]]*0.08</f>
        <v>0</v>
      </c>
      <c r="J27" s="5">
        <f>Tabela1[[#This Row],[Kwota netto wynagrodzenia]]+Tabela1[[#This Row],[VAT 8%]]</f>
        <v>0</v>
      </c>
    </row>
    <row r="28" spans="1:10" s="6" customFormat="1" ht="18" customHeight="1" x14ac:dyDescent="0.3">
      <c r="A28" s="7">
        <v>45493</v>
      </c>
      <c r="B28" s="4">
        <v>132.96</v>
      </c>
      <c r="C28" s="4"/>
      <c r="D28" s="4"/>
      <c r="E28" s="4">
        <f>Tabela1[[#This Row],[Planowana praca przewozowa]]+Tabela1[[#This Row],[Wzkm zlecone dodatkowo]]-Tabela1[[#This Row],[Wzkm niewykonane]]</f>
        <v>132.96</v>
      </c>
      <c r="F28" s="5"/>
      <c r="G28" s="5"/>
      <c r="H28" s="5">
        <f>Tabela1[[#This Row],[Planowana praca przewozowa]]*Tabela1[[#This Row],[Stawka za wzkm]]</f>
        <v>0</v>
      </c>
      <c r="I28" s="5">
        <f>Tabela1[[#This Row],[Kwota netto wynagrodzenia]]*0.08</f>
        <v>0</v>
      </c>
      <c r="J28" s="5">
        <f>Tabela1[[#This Row],[Kwota netto wynagrodzenia]]+Tabela1[[#This Row],[VAT 8%]]</f>
        <v>0</v>
      </c>
    </row>
    <row r="29" spans="1:10" s="6" customFormat="1" ht="18" customHeight="1" x14ac:dyDescent="0.3">
      <c r="A29" s="7">
        <v>45494</v>
      </c>
      <c r="B29" s="4">
        <v>0</v>
      </c>
      <c r="C29" s="4"/>
      <c r="D29" s="4"/>
      <c r="E29" s="4">
        <f>Tabela1[[#This Row],[Planowana praca przewozowa]]+Tabela1[[#This Row],[Wzkm zlecone dodatkowo]]-Tabela1[[#This Row],[Wzkm niewykonane]]</f>
        <v>0</v>
      </c>
      <c r="F29" s="5"/>
      <c r="G29" s="5"/>
      <c r="H29" s="5">
        <f>Tabela1[[#This Row],[Planowana praca przewozowa]]*Tabela1[[#This Row],[Stawka za wzkm]]</f>
        <v>0</v>
      </c>
      <c r="I29" s="5">
        <f>Tabela1[[#This Row],[Kwota netto wynagrodzenia]]*0.08</f>
        <v>0</v>
      </c>
      <c r="J29" s="5">
        <f>Tabela1[[#This Row],[Kwota netto wynagrodzenia]]+Tabela1[[#This Row],[VAT 8%]]</f>
        <v>0</v>
      </c>
    </row>
    <row r="30" spans="1:10" s="6" customFormat="1" ht="18" customHeight="1" x14ac:dyDescent="0.3">
      <c r="A30" s="7">
        <v>45495</v>
      </c>
      <c r="B30" s="4">
        <v>270.08</v>
      </c>
      <c r="C30" s="4"/>
      <c r="D30" s="4"/>
      <c r="E30" s="4">
        <f>Tabela1[[#This Row],[Planowana praca przewozowa]]+Tabela1[[#This Row],[Wzkm zlecone dodatkowo]]-Tabela1[[#This Row],[Wzkm niewykonane]]</f>
        <v>270.08</v>
      </c>
      <c r="F30" s="5"/>
      <c r="G30" s="5"/>
      <c r="H30" s="5">
        <f>Tabela1[[#This Row],[Planowana praca przewozowa]]*Tabela1[[#This Row],[Stawka za wzkm]]</f>
        <v>0</v>
      </c>
      <c r="I30" s="5">
        <f>Tabela1[[#This Row],[Kwota netto wynagrodzenia]]*0.08</f>
        <v>0</v>
      </c>
      <c r="J30" s="5">
        <f>Tabela1[[#This Row],[Kwota netto wynagrodzenia]]+Tabela1[[#This Row],[VAT 8%]]</f>
        <v>0</v>
      </c>
    </row>
    <row r="31" spans="1:10" s="6" customFormat="1" ht="18" customHeight="1" x14ac:dyDescent="0.3">
      <c r="A31" s="7">
        <v>45496</v>
      </c>
      <c r="B31" s="4">
        <v>270.08</v>
      </c>
      <c r="C31" s="4"/>
      <c r="D31" s="4"/>
      <c r="E31" s="4">
        <f>Tabela1[[#This Row],[Planowana praca przewozowa]]+Tabela1[[#This Row],[Wzkm zlecone dodatkowo]]-Tabela1[[#This Row],[Wzkm niewykonane]]</f>
        <v>270.08</v>
      </c>
      <c r="F31" s="5"/>
      <c r="G31" s="5"/>
      <c r="H31" s="5">
        <f>Tabela1[[#This Row],[Planowana praca przewozowa]]*Tabela1[[#This Row],[Stawka za wzkm]]</f>
        <v>0</v>
      </c>
      <c r="I31" s="5">
        <f>Tabela1[[#This Row],[Kwota netto wynagrodzenia]]*0.08</f>
        <v>0</v>
      </c>
      <c r="J31" s="5">
        <f>Tabela1[[#This Row],[Kwota netto wynagrodzenia]]+Tabela1[[#This Row],[VAT 8%]]</f>
        <v>0</v>
      </c>
    </row>
    <row r="32" spans="1:10" s="6" customFormat="1" ht="18" customHeight="1" x14ac:dyDescent="0.3">
      <c r="A32" s="7">
        <v>45497</v>
      </c>
      <c r="B32" s="4">
        <v>270.08</v>
      </c>
      <c r="C32" s="4"/>
      <c r="D32" s="4"/>
      <c r="E32" s="4">
        <f>Tabela1[[#This Row],[Planowana praca przewozowa]]+Tabela1[[#This Row],[Wzkm zlecone dodatkowo]]-Tabela1[[#This Row],[Wzkm niewykonane]]</f>
        <v>270.08</v>
      </c>
      <c r="F32" s="5"/>
      <c r="G32" s="5"/>
      <c r="H32" s="5">
        <f>Tabela1[[#This Row],[Planowana praca przewozowa]]*Tabela1[[#This Row],[Stawka za wzkm]]</f>
        <v>0</v>
      </c>
      <c r="I32" s="5">
        <f>Tabela1[[#This Row],[Kwota netto wynagrodzenia]]*0.08</f>
        <v>0</v>
      </c>
      <c r="J32" s="5">
        <f>Tabela1[[#This Row],[Kwota netto wynagrodzenia]]+Tabela1[[#This Row],[VAT 8%]]</f>
        <v>0</v>
      </c>
    </row>
    <row r="33" spans="1:10" s="6" customFormat="1" ht="18" customHeight="1" x14ac:dyDescent="0.3">
      <c r="A33" s="7">
        <v>45498</v>
      </c>
      <c r="B33" s="4">
        <v>270.08</v>
      </c>
      <c r="C33" s="4"/>
      <c r="D33" s="4"/>
      <c r="E33" s="4">
        <f>Tabela1[[#This Row],[Planowana praca przewozowa]]+Tabela1[[#This Row],[Wzkm zlecone dodatkowo]]-Tabela1[[#This Row],[Wzkm niewykonane]]</f>
        <v>270.08</v>
      </c>
      <c r="F33" s="5"/>
      <c r="G33" s="5"/>
      <c r="H33" s="5">
        <f>Tabela1[[#This Row],[Planowana praca przewozowa]]*Tabela1[[#This Row],[Stawka za wzkm]]</f>
        <v>0</v>
      </c>
      <c r="I33" s="5">
        <f>Tabela1[[#This Row],[Kwota netto wynagrodzenia]]*0.08</f>
        <v>0</v>
      </c>
      <c r="J33" s="5">
        <f>Tabela1[[#This Row],[Kwota netto wynagrodzenia]]+Tabela1[[#This Row],[VAT 8%]]</f>
        <v>0</v>
      </c>
    </row>
    <row r="34" spans="1:10" s="6" customFormat="1" ht="18" customHeight="1" x14ac:dyDescent="0.3">
      <c r="A34" s="7">
        <v>45499</v>
      </c>
      <c r="B34" s="4">
        <v>270.08</v>
      </c>
      <c r="C34" s="4"/>
      <c r="D34" s="4"/>
      <c r="E34" s="4">
        <f>Tabela1[[#This Row],[Planowana praca przewozowa]]+Tabela1[[#This Row],[Wzkm zlecone dodatkowo]]-Tabela1[[#This Row],[Wzkm niewykonane]]</f>
        <v>270.08</v>
      </c>
      <c r="F34" s="5"/>
      <c r="G34" s="5"/>
      <c r="H34" s="5">
        <f>Tabela1[[#This Row],[Planowana praca przewozowa]]*Tabela1[[#This Row],[Stawka za wzkm]]</f>
        <v>0</v>
      </c>
      <c r="I34" s="5">
        <f>Tabela1[[#This Row],[Kwota netto wynagrodzenia]]*0.08</f>
        <v>0</v>
      </c>
      <c r="J34" s="5">
        <f>Tabela1[[#This Row],[Kwota netto wynagrodzenia]]+Tabela1[[#This Row],[VAT 8%]]</f>
        <v>0</v>
      </c>
    </row>
    <row r="35" spans="1:10" s="6" customFormat="1" ht="18" customHeight="1" x14ac:dyDescent="0.3">
      <c r="A35" s="7">
        <v>45500</v>
      </c>
      <c r="B35" s="4">
        <v>132.96</v>
      </c>
      <c r="C35" s="4"/>
      <c r="D35" s="4"/>
      <c r="E35" s="4">
        <f>Tabela1[[#This Row],[Planowana praca przewozowa]]+Tabela1[[#This Row],[Wzkm zlecone dodatkowo]]-Tabela1[[#This Row],[Wzkm niewykonane]]</f>
        <v>132.96</v>
      </c>
      <c r="F35" s="5"/>
      <c r="G35" s="5"/>
      <c r="H35" s="5">
        <f>Tabela1[[#This Row],[Planowana praca przewozowa]]*Tabela1[[#This Row],[Stawka za wzkm]]</f>
        <v>0</v>
      </c>
      <c r="I35" s="5">
        <f>Tabela1[[#This Row],[Kwota netto wynagrodzenia]]*0.08</f>
        <v>0</v>
      </c>
      <c r="J35" s="5">
        <f>Tabela1[[#This Row],[Kwota netto wynagrodzenia]]+Tabela1[[#This Row],[VAT 8%]]</f>
        <v>0</v>
      </c>
    </row>
    <row r="36" spans="1:10" s="6" customFormat="1" ht="18" customHeight="1" x14ac:dyDescent="0.3">
      <c r="A36" s="7">
        <v>45501</v>
      </c>
      <c r="B36" s="4">
        <v>0</v>
      </c>
      <c r="C36" s="4"/>
      <c r="D36" s="4"/>
      <c r="E36" s="4">
        <f>Tabela1[[#This Row],[Planowana praca przewozowa]]+Tabela1[[#This Row],[Wzkm zlecone dodatkowo]]-Tabela1[[#This Row],[Wzkm niewykonane]]</f>
        <v>0</v>
      </c>
      <c r="F36" s="5"/>
      <c r="G36" s="5"/>
      <c r="H36" s="5">
        <f>Tabela1[[#This Row],[Planowana praca przewozowa]]*Tabela1[[#This Row],[Stawka za wzkm]]</f>
        <v>0</v>
      </c>
      <c r="I36" s="5">
        <f>Tabela1[[#This Row],[Kwota netto wynagrodzenia]]*0.08</f>
        <v>0</v>
      </c>
      <c r="J36" s="5">
        <f>Tabela1[[#This Row],[Kwota netto wynagrodzenia]]+Tabela1[[#This Row],[VAT 8%]]</f>
        <v>0</v>
      </c>
    </row>
    <row r="37" spans="1:10" s="6" customFormat="1" ht="18" customHeight="1" x14ac:dyDescent="0.3">
      <c r="A37" s="7">
        <v>45502</v>
      </c>
      <c r="B37" s="4">
        <v>270.08</v>
      </c>
      <c r="C37" s="4"/>
      <c r="D37" s="4"/>
      <c r="E37" s="4">
        <f>Tabela1[[#This Row],[Planowana praca przewozowa]]+Tabela1[[#This Row],[Wzkm zlecone dodatkowo]]-Tabela1[[#This Row],[Wzkm niewykonane]]</f>
        <v>270.08</v>
      </c>
      <c r="F37" s="5"/>
      <c r="G37" s="5"/>
      <c r="H37" s="5">
        <f>Tabela1[[#This Row],[Planowana praca przewozowa]]*Tabela1[[#This Row],[Stawka za wzkm]]</f>
        <v>0</v>
      </c>
      <c r="I37" s="5">
        <f>Tabela1[[#This Row],[Kwota netto wynagrodzenia]]*0.08</f>
        <v>0</v>
      </c>
      <c r="J37" s="5">
        <f>Tabela1[[#This Row],[Kwota netto wynagrodzenia]]+Tabela1[[#This Row],[VAT 8%]]</f>
        <v>0</v>
      </c>
    </row>
    <row r="38" spans="1:10" s="6" customFormat="1" ht="18" customHeight="1" x14ac:dyDescent="0.3">
      <c r="A38" s="7">
        <v>45503</v>
      </c>
      <c r="B38" s="4">
        <v>270.08</v>
      </c>
      <c r="C38" s="4"/>
      <c r="D38" s="4"/>
      <c r="E38" s="4">
        <f>Tabela1[[#This Row],[Planowana praca przewozowa]]+Tabela1[[#This Row],[Wzkm zlecone dodatkowo]]-Tabela1[[#This Row],[Wzkm niewykonane]]</f>
        <v>270.08</v>
      </c>
      <c r="F38" s="5"/>
      <c r="G38" s="5"/>
      <c r="H38" s="5">
        <f>Tabela1[[#This Row],[Planowana praca przewozowa]]*Tabela1[[#This Row],[Stawka za wzkm]]</f>
        <v>0</v>
      </c>
      <c r="I38" s="5">
        <f>Tabela1[[#This Row],[Kwota netto wynagrodzenia]]*0.08</f>
        <v>0</v>
      </c>
      <c r="J38" s="5">
        <f>Tabela1[[#This Row],[Kwota netto wynagrodzenia]]+Tabela1[[#This Row],[VAT 8%]]</f>
        <v>0</v>
      </c>
    </row>
    <row r="39" spans="1:10" s="6" customFormat="1" ht="18" customHeight="1" x14ac:dyDescent="0.3">
      <c r="A39" s="7">
        <v>45504</v>
      </c>
      <c r="B39" s="4">
        <v>270.08</v>
      </c>
      <c r="C39" s="4"/>
      <c r="D39" s="4"/>
      <c r="E39" s="4">
        <f>Tabela1[[#This Row],[Planowana praca przewozowa]]+Tabela1[[#This Row],[Wzkm zlecone dodatkowo]]-Tabela1[[#This Row],[Wzkm niewykonane]]</f>
        <v>270.08</v>
      </c>
      <c r="F39" s="5"/>
      <c r="G39" s="5"/>
      <c r="H39" s="5">
        <f>Tabela1[[#This Row],[Planowana praca przewozowa]]*Tabela1[[#This Row],[Stawka za wzkm]]</f>
        <v>0</v>
      </c>
      <c r="I39" s="5">
        <f>Tabela1[[#This Row],[Kwota netto wynagrodzenia]]*0.08</f>
        <v>0</v>
      </c>
      <c r="J39" s="5">
        <f>Tabela1[[#This Row],[Kwota netto wynagrodzenia]]+Tabela1[[#This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SUBTOTAL(109,Tabela1[Planowana praca przewozowa])</f>
        <v>6743.6799999999994</v>
      </c>
      <c r="C40" s="12">
        <f>SUBTOTAL(109,Tabela1[Wzkm zlecone dodatkowo])</f>
        <v>0</v>
      </c>
      <c r="D40" s="12">
        <f>SUBTOTAL(109,Tabela1[Wzkm niewykonane])</f>
        <v>0</v>
      </c>
      <c r="E40" s="12">
        <f>SUBTOTAL(109,Tabela1[Wzkm wykonane łącznie])</f>
        <v>6743.6799999999994</v>
      </c>
      <c r="F40" s="13"/>
      <c r="G40" s="13">
        <f>SUBTOTAL(109,Tabela1[Kary i potrącenia])</f>
        <v>0</v>
      </c>
      <c r="H40" s="13">
        <f>SUBTOTAL(109,Tabela1[Kwota netto wynagrodzenia])</f>
        <v>0</v>
      </c>
      <c r="I40" s="13">
        <f>SUBTOTAL(109,Tabela1[VAT 8%])</f>
        <v>0</v>
      </c>
      <c r="J40" s="13">
        <f>SUBTOTAL(109,Tabela1[Wynagrodzenie brutto])</f>
        <v>0</v>
      </c>
    </row>
  </sheetData>
  <mergeCells count="2">
    <mergeCell ref="A6:J6"/>
    <mergeCell ref="H1:I4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6D1E-96C6-473B-B5BD-352F8C3239D4}">
  <sheetPr>
    <pageSetUpPr fitToPage="1"/>
  </sheetPr>
  <dimension ref="A1:K40"/>
  <sheetViews>
    <sheetView zoomScaleNormal="100" workbookViewId="0">
      <selection activeCell="D35" sqref="D35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18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45505</v>
      </c>
      <c r="B9" s="4">
        <v>270.08</v>
      </c>
      <c r="C9" s="4"/>
      <c r="D9" s="4"/>
      <c r="E9" s="4">
        <f>Tabela13[[#This Row],[Planowana praca przewozowa]]+Tabela13[[#This Row],[Wzkm zlecone dodatkowo]]-Tabela13[[#This Row],[Wzkm niewykonane]]</f>
        <v>270.08</v>
      </c>
      <c r="F9" s="5"/>
      <c r="G9" s="5"/>
      <c r="H9" s="5">
        <f>Tabela13[[#This Row],[Planowana praca przewozowa]]*Tabela13[[#This Row],[Stawka za wzkm]]</f>
        <v>0</v>
      </c>
      <c r="I9" s="5">
        <f>Tabela13[[#This Row],[Kwota netto wynagrodzenia]]*0.08</f>
        <v>0</v>
      </c>
      <c r="J9" s="5">
        <f>Tabela13[[#This Row],[Kwota netto wynagrodzenia]]+Tabela13[[#This Row],[VAT 8%]]</f>
        <v>0</v>
      </c>
    </row>
    <row r="10" spans="1:11" s="6" customFormat="1" ht="18" customHeight="1" x14ac:dyDescent="0.3">
      <c r="A10" s="7">
        <v>45506</v>
      </c>
      <c r="B10" s="4">
        <v>270.08</v>
      </c>
      <c r="C10" s="4"/>
      <c r="D10" s="4"/>
      <c r="E10" s="4">
        <f>Tabela13[[#This Row],[Planowana praca przewozowa]]+Tabela13[[#This Row],[Wzkm zlecone dodatkowo]]-Tabela13[[#This Row],[Wzkm niewykonane]]</f>
        <v>270.08</v>
      </c>
      <c r="F10" s="5"/>
      <c r="G10" s="5"/>
      <c r="H10" s="5">
        <f>Tabela13[[#This Row],[Planowana praca przewozowa]]*Tabela13[[#This Row],[Stawka za wzkm]]</f>
        <v>0</v>
      </c>
      <c r="I10" s="5">
        <f>Tabela13[[#This Row],[Kwota netto wynagrodzenia]]*0.08</f>
        <v>0</v>
      </c>
      <c r="J10" s="5">
        <f>Tabela13[[#This Row],[Kwota netto wynagrodzenia]]+Tabela13[[#This Row],[VAT 8%]]</f>
        <v>0</v>
      </c>
    </row>
    <row r="11" spans="1:11" s="6" customFormat="1" ht="18" customHeight="1" x14ac:dyDescent="0.3">
      <c r="A11" s="7">
        <v>45507</v>
      </c>
      <c r="B11" s="4">
        <v>132.96</v>
      </c>
      <c r="C11" s="4"/>
      <c r="D11" s="4"/>
      <c r="E11" s="4">
        <f>Tabela13[[#This Row],[Planowana praca przewozowa]]+Tabela13[[#This Row],[Wzkm zlecone dodatkowo]]-Tabela13[[#This Row],[Wzkm niewykonane]]</f>
        <v>132.96</v>
      </c>
      <c r="F11" s="5"/>
      <c r="G11" s="5"/>
      <c r="H11" s="5">
        <f>Tabela13[[#This Row],[Planowana praca przewozowa]]*Tabela13[[#This Row],[Stawka za wzkm]]</f>
        <v>0</v>
      </c>
      <c r="I11" s="5">
        <f>Tabela13[[#This Row],[Kwota netto wynagrodzenia]]*0.08</f>
        <v>0</v>
      </c>
      <c r="J11" s="5">
        <f>Tabela13[[#This Row],[Kwota netto wynagrodzenia]]+Tabela13[[#This Row],[VAT 8%]]</f>
        <v>0</v>
      </c>
    </row>
    <row r="12" spans="1:11" s="6" customFormat="1" ht="18" customHeight="1" x14ac:dyDescent="0.3">
      <c r="A12" s="7">
        <v>45508</v>
      </c>
      <c r="B12" s="4">
        <v>0</v>
      </c>
      <c r="C12" s="4"/>
      <c r="D12" s="4"/>
      <c r="E12" s="4">
        <f>Tabela13[[#This Row],[Planowana praca przewozowa]]+Tabela13[[#This Row],[Wzkm zlecone dodatkowo]]-Tabela13[[#This Row],[Wzkm niewykonane]]</f>
        <v>0</v>
      </c>
      <c r="F12" s="5"/>
      <c r="G12" s="5"/>
      <c r="H12" s="5">
        <f>Tabela13[[#This Row],[Planowana praca przewozowa]]*Tabela13[[#This Row],[Stawka za wzkm]]</f>
        <v>0</v>
      </c>
      <c r="I12" s="5">
        <f>Tabela13[[#This Row],[Kwota netto wynagrodzenia]]*0.08</f>
        <v>0</v>
      </c>
      <c r="J12" s="5">
        <f>Tabela13[[#This Row],[Kwota netto wynagrodzenia]]+Tabela13[[#This Row],[VAT 8%]]</f>
        <v>0</v>
      </c>
    </row>
    <row r="13" spans="1:11" s="6" customFormat="1" ht="18" customHeight="1" x14ac:dyDescent="0.3">
      <c r="A13" s="7">
        <v>45509</v>
      </c>
      <c r="B13" s="4">
        <v>270.08</v>
      </c>
      <c r="C13" s="4"/>
      <c r="D13" s="4"/>
      <c r="E13" s="4">
        <f>Tabela13[[#This Row],[Planowana praca przewozowa]]+Tabela13[[#This Row],[Wzkm zlecone dodatkowo]]-Tabela13[[#This Row],[Wzkm niewykonane]]</f>
        <v>270.08</v>
      </c>
      <c r="F13" s="5"/>
      <c r="G13" s="5"/>
      <c r="H13" s="5">
        <f>Tabela13[[#This Row],[Planowana praca przewozowa]]*Tabela13[[#This Row],[Stawka za wzkm]]</f>
        <v>0</v>
      </c>
      <c r="I13" s="5">
        <f>Tabela13[[#This Row],[Kwota netto wynagrodzenia]]*0.08</f>
        <v>0</v>
      </c>
      <c r="J13" s="5">
        <f>Tabela13[[#This Row],[Kwota netto wynagrodzenia]]+Tabela13[[#This Row],[VAT 8%]]</f>
        <v>0</v>
      </c>
    </row>
    <row r="14" spans="1:11" s="6" customFormat="1" ht="18" customHeight="1" x14ac:dyDescent="0.3">
      <c r="A14" s="7">
        <v>45510</v>
      </c>
      <c r="B14" s="4">
        <v>270.08</v>
      </c>
      <c r="C14" s="4"/>
      <c r="D14" s="4"/>
      <c r="E14" s="4">
        <f>Tabela13[[#This Row],[Planowana praca przewozowa]]+Tabela13[[#This Row],[Wzkm zlecone dodatkowo]]-Tabela13[[#This Row],[Wzkm niewykonane]]</f>
        <v>270.08</v>
      </c>
      <c r="F14" s="5"/>
      <c r="G14" s="5"/>
      <c r="H14" s="5">
        <f>Tabela13[[#This Row],[Planowana praca przewozowa]]*Tabela13[[#This Row],[Stawka za wzkm]]</f>
        <v>0</v>
      </c>
      <c r="I14" s="5">
        <f>Tabela13[[#This Row],[Kwota netto wynagrodzenia]]*0.08</f>
        <v>0</v>
      </c>
      <c r="J14" s="5">
        <f>Tabela13[[#This Row],[Kwota netto wynagrodzenia]]+Tabela13[[#This Row],[VAT 8%]]</f>
        <v>0</v>
      </c>
    </row>
    <row r="15" spans="1:11" s="6" customFormat="1" ht="18" customHeight="1" x14ac:dyDescent="0.3">
      <c r="A15" s="7">
        <v>45511</v>
      </c>
      <c r="B15" s="4">
        <v>270.08</v>
      </c>
      <c r="C15" s="4"/>
      <c r="D15" s="4"/>
      <c r="E15" s="4">
        <f>Tabela13[[#This Row],[Planowana praca przewozowa]]+Tabela13[[#This Row],[Wzkm zlecone dodatkowo]]-Tabela13[[#This Row],[Wzkm niewykonane]]</f>
        <v>270.08</v>
      </c>
      <c r="F15" s="5"/>
      <c r="G15" s="5"/>
      <c r="H15" s="5">
        <f>Tabela13[[#This Row],[Planowana praca przewozowa]]*Tabela13[[#This Row],[Stawka za wzkm]]</f>
        <v>0</v>
      </c>
      <c r="I15" s="5">
        <f>Tabela13[[#This Row],[Kwota netto wynagrodzenia]]*0.08</f>
        <v>0</v>
      </c>
      <c r="J15" s="5">
        <f>Tabela13[[#This Row],[Kwota netto wynagrodzenia]]+Tabela13[[#This Row],[VAT 8%]]</f>
        <v>0</v>
      </c>
    </row>
    <row r="16" spans="1:11" s="6" customFormat="1" ht="18" customHeight="1" x14ac:dyDescent="0.3">
      <c r="A16" s="7">
        <v>45512</v>
      </c>
      <c r="B16" s="4">
        <v>270.08</v>
      </c>
      <c r="C16" s="4"/>
      <c r="D16" s="4"/>
      <c r="E16" s="4">
        <f>Tabela13[[#This Row],[Planowana praca przewozowa]]+Tabela13[[#This Row],[Wzkm zlecone dodatkowo]]-Tabela13[[#This Row],[Wzkm niewykonane]]</f>
        <v>270.08</v>
      </c>
      <c r="F16" s="5"/>
      <c r="G16" s="5"/>
      <c r="H16" s="5">
        <f>Tabela13[[#This Row],[Planowana praca przewozowa]]*Tabela13[[#This Row],[Stawka za wzkm]]</f>
        <v>0</v>
      </c>
      <c r="I16" s="5">
        <f>Tabela13[[#This Row],[Kwota netto wynagrodzenia]]*0.08</f>
        <v>0</v>
      </c>
      <c r="J16" s="5">
        <f>Tabela13[[#This Row],[Kwota netto wynagrodzenia]]+Tabela13[[#This Row],[VAT 8%]]</f>
        <v>0</v>
      </c>
    </row>
    <row r="17" spans="1:10" s="6" customFormat="1" ht="18" customHeight="1" x14ac:dyDescent="0.3">
      <c r="A17" s="7">
        <v>45513</v>
      </c>
      <c r="B17" s="4">
        <v>270.08</v>
      </c>
      <c r="C17" s="4"/>
      <c r="D17" s="4"/>
      <c r="E17" s="4">
        <f>Tabela13[[#This Row],[Planowana praca przewozowa]]+Tabela13[[#This Row],[Wzkm zlecone dodatkowo]]-Tabela13[[#This Row],[Wzkm niewykonane]]</f>
        <v>270.08</v>
      </c>
      <c r="F17" s="5"/>
      <c r="G17" s="5"/>
      <c r="H17" s="5">
        <f>Tabela13[[#This Row],[Planowana praca przewozowa]]*Tabela13[[#This Row],[Stawka za wzkm]]</f>
        <v>0</v>
      </c>
      <c r="I17" s="5">
        <f>Tabela13[[#This Row],[Kwota netto wynagrodzenia]]*0.08</f>
        <v>0</v>
      </c>
      <c r="J17" s="5">
        <f>Tabela13[[#This Row],[Kwota netto wynagrodzenia]]+Tabela13[[#This Row],[VAT 8%]]</f>
        <v>0</v>
      </c>
    </row>
    <row r="18" spans="1:10" s="6" customFormat="1" ht="18" customHeight="1" x14ac:dyDescent="0.3">
      <c r="A18" s="7">
        <v>45514</v>
      </c>
      <c r="B18" s="4">
        <v>132.96</v>
      </c>
      <c r="C18" s="4"/>
      <c r="D18" s="4"/>
      <c r="E18" s="4">
        <f>Tabela13[[#This Row],[Planowana praca przewozowa]]+Tabela13[[#This Row],[Wzkm zlecone dodatkowo]]-Tabela13[[#This Row],[Wzkm niewykonane]]</f>
        <v>132.96</v>
      </c>
      <c r="F18" s="5"/>
      <c r="G18" s="5"/>
      <c r="H18" s="5">
        <f>Tabela13[[#This Row],[Planowana praca przewozowa]]*Tabela13[[#This Row],[Stawka za wzkm]]</f>
        <v>0</v>
      </c>
      <c r="I18" s="5">
        <f>Tabela13[[#This Row],[Kwota netto wynagrodzenia]]*0.08</f>
        <v>0</v>
      </c>
      <c r="J18" s="5">
        <f>Tabela13[[#This Row],[Kwota netto wynagrodzenia]]+Tabela13[[#This Row],[VAT 8%]]</f>
        <v>0</v>
      </c>
    </row>
    <row r="19" spans="1:10" s="6" customFormat="1" ht="18" customHeight="1" x14ac:dyDescent="0.3">
      <c r="A19" s="7">
        <v>45515</v>
      </c>
      <c r="B19" s="4">
        <v>0</v>
      </c>
      <c r="C19" s="4"/>
      <c r="D19" s="4"/>
      <c r="E19" s="4">
        <f>Tabela13[[#This Row],[Planowana praca przewozowa]]+Tabela13[[#This Row],[Wzkm zlecone dodatkowo]]-Tabela13[[#This Row],[Wzkm niewykonane]]</f>
        <v>0</v>
      </c>
      <c r="F19" s="5"/>
      <c r="G19" s="5"/>
      <c r="H19" s="5">
        <f>Tabela13[[#This Row],[Planowana praca przewozowa]]*Tabela13[[#This Row],[Stawka za wzkm]]</f>
        <v>0</v>
      </c>
      <c r="I19" s="5">
        <f>Tabela13[[#This Row],[Kwota netto wynagrodzenia]]*0.08</f>
        <v>0</v>
      </c>
      <c r="J19" s="5">
        <f>Tabela13[[#This Row],[Kwota netto wynagrodzenia]]+Tabela13[[#This Row],[VAT 8%]]</f>
        <v>0</v>
      </c>
    </row>
    <row r="20" spans="1:10" s="6" customFormat="1" ht="18" customHeight="1" x14ac:dyDescent="0.3">
      <c r="A20" s="7">
        <v>45516</v>
      </c>
      <c r="B20" s="4">
        <v>270.08</v>
      </c>
      <c r="C20" s="4"/>
      <c r="D20" s="4"/>
      <c r="E20" s="4">
        <f>Tabela13[[#This Row],[Planowana praca przewozowa]]+Tabela13[[#This Row],[Wzkm zlecone dodatkowo]]-Tabela13[[#This Row],[Wzkm niewykonane]]</f>
        <v>270.08</v>
      </c>
      <c r="F20" s="5"/>
      <c r="G20" s="5"/>
      <c r="H20" s="5">
        <f>Tabela13[[#This Row],[Planowana praca przewozowa]]*Tabela13[[#This Row],[Stawka za wzkm]]</f>
        <v>0</v>
      </c>
      <c r="I20" s="5">
        <f>Tabela13[[#This Row],[Kwota netto wynagrodzenia]]*0.08</f>
        <v>0</v>
      </c>
      <c r="J20" s="5">
        <f>Tabela13[[#This Row],[Kwota netto wynagrodzenia]]+Tabela13[[#This Row],[VAT 8%]]</f>
        <v>0</v>
      </c>
    </row>
    <row r="21" spans="1:10" s="6" customFormat="1" ht="18" customHeight="1" x14ac:dyDescent="0.3">
      <c r="A21" s="7">
        <v>45517</v>
      </c>
      <c r="B21" s="4">
        <v>270.08</v>
      </c>
      <c r="C21" s="4"/>
      <c r="D21" s="4"/>
      <c r="E21" s="4">
        <f>Tabela13[[#This Row],[Planowana praca przewozowa]]+Tabela13[[#This Row],[Wzkm zlecone dodatkowo]]-Tabela13[[#This Row],[Wzkm niewykonane]]</f>
        <v>270.08</v>
      </c>
      <c r="F21" s="5"/>
      <c r="G21" s="5"/>
      <c r="H21" s="5">
        <f>Tabela13[[#This Row],[Planowana praca przewozowa]]*Tabela13[[#This Row],[Stawka za wzkm]]</f>
        <v>0</v>
      </c>
      <c r="I21" s="5">
        <f>Tabela13[[#This Row],[Kwota netto wynagrodzenia]]*0.08</f>
        <v>0</v>
      </c>
      <c r="J21" s="5">
        <f>Tabela13[[#This Row],[Kwota netto wynagrodzenia]]+Tabela13[[#This Row],[VAT 8%]]</f>
        <v>0</v>
      </c>
    </row>
    <row r="22" spans="1:10" s="6" customFormat="1" ht="18" customHeight="1" x14ac:dyDescent="0.3">
      <c r="A22" s="7">
        <v>45518</v>
      </c>
      <c r="B22" s="4">
        <v>270.08</v>
      </c>
      <c r="C22" s="4"/>
      <c r="D22" s="4"/>
      <c r="E22" s="4">
        <f>Tabela13[[#This Row],[Planowana praca przewozowa]]+Tabela13[[#This Row],[Wzkm zlecone dodatkowo]]-Tabela13[[#This Row],[Wzkm niewykonane]]</f>
        <v>270.08</v>
      </c>
      <c r="F22" s="5"/>
      <c r="G22" s="5"/>
      <c r="H22" s="5">
        <f>Tabela13[[#This Row],[Planowana praca przewozowa]]*Tabela13[[#This Row],[Stawka za wzkm]]</f>
        <v>0</v>
      </c>
      <c r="I22" s="5">
        <f>Tabela13[[#This Row],[Kwota netto wynagrodzenia]]*0.08</f>
        <v>0</v>
      </c>
      <c r="J22" s="5">
        <f>Tabela13[[#This Row],[Kwota netto wynagrodzenia]]+Tabela13[[#This Row],[VAT 8%]]</f>
        <v>0</v>
      </c>
    </row>
    <row r="23" spans="1:10" s="6" customFormat="1" ht="18" customHeight="1" x14ac:dyDescent="0.3">
      <c r="A23" s="7">
        <v>45519</v>
      </c>
      <c r="B23" s="4">
        <v>0</v>
      </c>
      <c r="C23" s="4"/>
      <c r="D23" s="4"/>
      <c r="E23" s="4">
        <f>Tabela13[[#This Row],[Planowana praca przewozowa]]+Tabela13[[#This Row],[Wzkm zlecone dodatkowo]]-Tabela13[[#This Row],[Wzkm niewykonane]]</f>
        <v>0</v>
      </c>
      <c r="F23" s="5"/>
      <c r="G23" s="5"/>
      <c r="H23" s="5">
        <f>Tabela13[[#This Row],[Planowana praca przewozowa]]*Tabela13[[#This Row],[Stawka za wzkm]]</f>
        <v>0</v>
      </c>
      <c r="I23" s="5">
        <f>Tabela13[[#This Row],[Kwota netto wynagrodzenia]]*0.08</f>
        <v>0</v>
      </c>
      <c r="J23" s="5">
        <f>Tabela13[[#This Row],[Kwota netto wynagrodzenia]]+Tabela13[[#This Row],[VAT 8%]]</f>
        <v>0</v>
      </c>
    </row>
    <row r="24" spans="1:10" s="6" customFormat="1" ht="18" customHeight="1" x14ac:dyDescent="0.3">
      <c r="A24" s="7">
        <v>45520</v>
      </c>
      <c r="B24" s="4">
        <v>270.08</v>
      </c>
      <c r="C24" s="4"/>
      <c r="D24" s="4"/>
      <c r="E24" s="4">
        <f>Tabela13[[#This Row],[Planowana praca przewozowa]]+Tabela13[[#This Row],[Wzkm zlecone dodatkowo]]-Tabela13[[#This Row],[Wzkm niewykonane]]</f>
        <v>270.08</v>
      </c>
      <c r="F24" s="5"/>
      <c r="G24" s="5"/>
      <c r="H24" s="5">
        <f>Tabela13[[#This Row],[Planowana praca przewozowa]]*Tabela13[[#This Row],[Stawka za wzkm]]</f>
        <v>0</v>
      </c>
      <c r="I24" s="5">
        <f>Tabela13[[#This Row],[Kwota netto wynagrodzenia]]*0.08</f>
        <v>0</v>
      </c>
      <c r="J24" s="5">
        <f>Tabela13[[#This Row],[Kwota netto wynagrodzenia]]+Tabela13[[#This Row],[VAT 8%]]</f>
        <v>0</v>
      </c>
    </row>
    <row r="25" spans="1:10" s="6" customFormat="1" ht="18" customHeight="1" x14ac:dyDescent="0.3">
      <c r="A25" s="7">
        <v>45521</v>
      </c>
      <c r="B25" s="4">
        <v>132.96</v>
      </c>
      <c r="C25" s="4"/>
      <c r="D25" s="4"/>
      <c r="E25" s="4">
        <f>Tabela13[[#This Row],[Planowana praca przewozowa]]+Tabela13[[#This Row],[Wzkm zlecone dodatkowo]]-Tabela13[[#This Row],[Wzkm niewykonane]]</f>
        <v>132.96</v>
      </c>
      <c r="F25" s="5"/>
      <c r="G25" s="5"/>
      <c r="H25" s="5">
        <f>Tabela13[[#This Row],[Planowana praca przewozowa]]*Tabela13[[#This Row],[Stawka za wzkm]]</f>
        <v>0</v>
      </c>
      <c r="I25" s="5">
        <f>Tabela13[[#This Row],[Kwota netto wynagrodzenia]]*0.08</f>
        <v>0</v>
      </c>
      <c r="J25" s="5">
        <f>Tabela13[[#This Row],[Kwota netto wynagrodzenia]]+Tabela13[[#This Row],[VAT 8%]]</f>
        <v>0</v>
      </c>
    </row>
    <row r="26" spans="1:10" s="6" customFormat="1" ht="18" customHeight="1" x14ac:dyDescent="0.3">
      <c r="A26" s="7">
        <v>45522</v>
      </c>
      <c r="B26" s="4">
        <v>0</v>
      </c>
      <c r="C26" s="4"/>
      <c r="D26" s="4"/>
      <c r="E26" s="4">
        <f>Tabela13[[#This Row],[Planowana praca przewozowa]]+Tabela13[[#This Row],[Wzkm zlecone dodatkowo]]-Tabela13[[#This Row],[Wzkm niewykonane]]</f>
        <v>0</v>
      </c>
      <c r="F26" s="5"/>
      <c r="G26" s="5"/>
      <c r="H26" s="5">
        <f>Tabela13[[#This Row],[Planowana praca przewozowa]]*Tabela13[[#This Row],[Stawka za wzkm]]</f>
        <v>0</v>
      </c>
      <c r="I26" s="5">
        <f>Tabela13[[#This Row],[Kwota netto wynagrodzenia]]*0.08</f>
        <v>0</v>
      </c>
      <c r="J26" s="5">
        <f>Tabela13[[#This Row],[Kwota netto wynagrodzenia]]+Tabela13[[#This Row],[VAT 8%]]</f>
        <v>0</v>
      </c>
    </row>
    <row r="27" spans="1:10" s="6" customFormat="1" ht="18" customHeight="1" x14ac:dyDescent="0.3">
      <c r="A27" s="7">
        <v>45523</v>
      </c>
      <c r="B27" s="4">
        <v>270.08</v>
      </c>
      <c r="C27" s="4"/>
      <c r="D27" s="4"/>
      <c r="E27" s="4">
        <f>Tabela13[[#This Row],[Planowana praca przewozowa]]+Tabela13[[#This Row],[Wzkm zlecone dodatkowo]]-Tabela13[[#This Row],[Wzkm niewykonane]]</f>
        <v>270.08</v>
      </c>
      <c r="F27" s="5"/>
      <c r="G27" s="5"/>
      <c r="H27" s="5">
        <f>Tabela13[[#This Row],[Planowana praca przewozowa]]*Tabela13[[#This Row],[Stawka za wzkm]]</f>
        <v>0</v>
      </c>
      <c r="I27" s="5">
        <f>Tabela13[[#This Row],[Kwota netto wynagrodzenia]]*0.08</f>
        <v>0</v>
      </c>
      <c r="J27" s="5">
        <f>Tabela13[[#This Row],[Kwota netto wynagrodzenia]]+Tabela13[[#This Row],[VAT 8%]]</f>
        <v>0</v>
      </c>
    </row>
    <row r="28" spans="1:10" s="6" customFormat="1" ht="18" customHeight="1" x14ac:dyDescent="0.3">
      <c r="A28" s="7">
        <v>45524</v>
      </c>
      <c r="B28" s="4">
        <v>270.08</v>
      </c>
      <c r="C28" s="4"/>
      <c r="D28" s="4"/>
      <c r="E28" s="4">
        <f>Tabela13[[#This Row],[Planowana praca przewozowa]]+Tabela13[[#This Row],[Wzkm zlecone dodatkowo]]-Tabela13[[#This Row],[Wzkm niewykonane]]</f>
        <v>270.08</v>
      </c>
      <c r="F28" s="5"/>
      <c r="G28" s="5"/>
      <c r="H28" s="5">
        <f>Tabela13[[#This Row],[Planowana praca przewozowa]]*Tabela13[[#This Row],[Stawka za wzkm]]</f>
        <v>0</v>
      </c>
      <c r="I28" s="5">
        <f>Tabela13[[#This Row],[Kwota netto wynagrodzenia]]*0.08</f>
        <v>0</v>
      </c>
      <c r="J28" s="5">
        <f>Tabela13[[#This Row],[Kwota netto wynagrodzenia]]+Tabela13[[#This Row],[VAT 8%]]</f>
        <v>0</v>
      </c>
    </row>
    <row r="29" spans="1:10" s="6" customFormat="1" ht="18" customHeight="1" x14ac:dyDescent="0.3">
      <c r="A29" s="7">
        <v>45525</v>
      </c>
      <c r="B29" s="4">
        <v>270.08</v>
      </c>
      <c r="C29" s="4"/>
      <c r="D29" s="4"/>
      <c r="E29" s="4">
        <f>Tabela13[[#This Row],[Planowana praca przewozowa]]+Tabela13[[#This Row],[Wzkm zlecone dodatkowo]]-Tabela13[[#This Row],[Wzkm niewykonane]]</f>
        <v>270.08</v>
      </c>
      <c r="F29" s="5"/>
      <c r="G29" s="5"/>
      <c r="H29" s="5">
        <f>Tabela13[[#This Row],[Planowana praca przewozowa]]*Tabela13[[#This Row],[Stawka za wzkm]]</f>
        <v>0</v>
      </c>
      <c r="I29" s="5">
        <f>Tabela13[[#This Row],[Kwota netto wynagrodzenia]]*0.08</f>
        <v>0</v>
      </c>
      <c r="J29" s="5">
        <f>Tabela13[[#This Row],[Kwota netto wynagrodzenia]]+Tabela13[[#This Row],[VAT 8%]]</f>
        <v>0</v>
      </c>
    </row>
    <row r="30" spans="1:10" s="6" customFormat="1" ht="18" customHeight="1" x14ac:dyDescent="0.3">
      <c r="A30" s="7">
        <v>45526</v>
      </c>
      <c r="B30" s="4">
        <v>270.08</v>
      </c>
      <c r="C30" s="4"/>
      <c r="D30" s="4"/>
      <c r="E30" s="4">
        <f>Tabela13[[#This Row],[Planowana praca przewozowa]]+Tabela13[[#This Row],[Wzkm zlecone dodatkowo]]-Tabela13[[#This Row],[Wzkm niewykonane]]</f>
        <v>270.08</v>
      </c>
      <c r="F30" s="5"/>
      <c r="G30" s="5"/>
      <c r="H30" s="5">
        <f>Tabela13[[#This Row],[Planowana praca przewozowa]]*Tabela13[[#This Row],[Stawka za wzkm]]</f>
        <v>0</v>
      </c>
      <c r="I30" s="5">
        <f>Tabela13[[#This Row],[Kwota netto wynagrodzenia]]*0.08</f>
        <v>0</v>
      </c>
      <c r="J30" s="5">
        <f>Tabela13[[#This Row],[Kwota netto wynagrodzenia]]+Tabela13[[#This Row],[VAT 8%]]</f>
        <v>0</v>
      </c>
    </row>
    <row r="31" spans="1:10" s="6" customFormat="1" ht="18" customHeight="1" x14ac:dyDescent="0.3">
      <c r="A31" s="7">
        <v>45527</v>
      </c>
      <c r="B31" s="4">
        <v>270.08</v>
      </c>
      <c r="C31" s="4"/>
      <c r="D31" s="4"/>
      <c r="E31" s="4">
        <f>Tabela13[[#This Row],[Planowana praca przewozowa]]+Tabela13[[#This Row],[Wzkm zlecone dodatkowo]]-Tabela13[[#This Row],[Wzkm niewykonane]]</f>
        <v>270.08</v>
      </c>
      <c r="F31" s="5"/>
      <c r="G31" s="5"/>
      <c r="H31" s="5">
        <f>Tabela13[[#This Row],[Planowana praca przewozowa]]*Tabela13[[#This Row],[Stawka za wzkm]]</f>
        <v>0</v>
      </c>
      <c r="I31" s="5">
        <f>Tabela13[[#This Row],[Kwota netto wynagrodzenia]]*0.08</f>
        <v>0</v>
      </c>
      <c r="J31" s="5">
        <f>Tabela13[[#This Row],[Kwota netto wynagrodzenia]]+Tabela13[[#This Row],[VAT 8%]]</f>
        <v>0</v>
      </c>
    </row>
    <row r="32" spans="1:10" s="6" customFormat="1" ht="18" customHeight="1" x14ac:dyDescent="0.3">
      <c r="A32" s="7">
        <v>45528</v>
      </c>
      <c r="B32" s="4">
        <v>132.96</v>
      </c>
      <c r="C32" s="4"/>
      <c r="D32" s="4"/>
      <c r="E32" s="4">
        <f>Tabela13[[#This Row],[Planowana praca przewozowa]]+Tabela13[[#This Row],[Wzkm zlecone dodatkowo]]-Tabela13[[#This Row],[Wzkm niewykonane]]</f>
        <v>132.96</v>
      </c>
      <c r="F32" s="5"/>
      <c r="G32" s="5"/>
      <c r="H32" s="5">
        <f>Tabela13[[#This Row],[Planowana praca przewozowa]]*Tabela13[[#This Row],[Stawka za wzkm]]</f>
        <v>0</v>
      </c>
      <c r="I32" s="5">
        <f>Tabela13[[#This Row],[Kwota netto wynagrodzenia]]*0.08</f>
        <v>0</v>
      </c>
      <c r="J32" s="5">
        <f>Tabela13[[#This Row],[Kwota netto wynagrodzenia]]+Tabela13[[#This Row],[VAT 8%]]</f>
        <v>0</v>
      </c>
    </row>
    <row r="33" spans="1:10" s="6" customFormat="1" ht="18" customHeight="1" x14ac:dyDescent="0.3">
      <c r="A33" s="7">
        <v>45529</v>
      </c>
      <c r="B33" s="4">
        <v>0</v>
      </c>
      <c r="C33" s="4"/>
      <c r="D33" s="4"/>
      <c r="E33" s="4">
        <f>Tabela13[[#This Row],[Planowana praca przewozowa]]+Tabela13[[#This Row],[Wzkm zlecone dodatkowo]]-Tabela13[[#This Row],[Wzkm niewykonane]]</f>
        <v>0</v>
      </c>
      <c r="F33" s="5"/>
      <c r="G33" s="5"/>
      <c r="H33" s="5">
        <f>Tabela13[[#This Row],[Planowana praca przewozowa]]*Tabela13[[#This Row],[Stawka za wzkm]]</f>
        <v>0</v>
      </c>
      <c r="I33" s="5">
        <f>Tabela13[[#This Row],[Kwota netto wynagrodzenia]]*0.08</f>
        <v>0</v>
      </c>
      <c r="J33" s="5">
        <f>Tabela13[[#This Row],[Kwota netto wynagrodzenia]]+Tabela13[[#This Row],[VAT 8%]]</f>
        <v>0</v>
      </c>
    </row>
    <row r="34" spans="1:10" s="6" customFormat="1" ht="18" customHeight="1" x14ac:dyDescent="0.3">
      <c r="A34" s="7">
        <v>45530</v>
      </c>
      <c r="B34" s="4">
        <v>270.08</v>
      </c>
      <c r="C34" s="4"/>
      <c r="D34" s="4"/>
      <c r="E34" s="4">
        <f>Tabela13[[#This Row],[Planowana praca przewozowa]]+Tabela13[[#This Row],[Wzkm zlecone dodatkowo]]-Tabela13[[#This Row],[Wzkm niewykonane]]</f>
        <v>270.08</v>
      </c>
      <c r="F34" s="5"/>
      <c r="G34" s="5"/>
      <c r="H34" s="5">
        <f>Tabela13[[#This Row],[Planowana praca przewozowa]]*Tabela13[[#This Row],[Stawka za wzkm]]</f>
        <v>0</v>
      </c>
      <c r="I34" s="5">
        <f>Tabela13[[#This Row],[Kwota netto wynagrodzenia]]*0.08</f>
        <v>0</v>
      </c>
      <c r="J34" s="5">
        <f>Tabela13[[#This Row],[Kwota netto wynagrodzenia]]+Tabela13[[#This Row],[VAT 8%]]</f>
        <v>0</v>
      </c>
    </row>
    <row r="35" spans="1:10" s="6" customFormat="1" ht="18" customHeight="1" x14ac:dyDescent="0.3">
      <c r="A35" s="7">
        <v>45531</v>
      </c>
      <c r="B35" s="4">
        <v>270.08</v>
      </c>
      <c r="C35" s="4"/>
      <c r="D35" s="4"/>
      <c r="E35" s="4">
        <f>Tabela13[[#This Row],[Planowana praca przewozowa]]+Tabela13[[#This Row],[Wzkm zlecone dodatkowo]]-Tabela13[[#This Row],[Wzkm niewykonane]]</f>
        <v>270.08</v>
      </c>
      <c r="F35" s="5"/>
      <c r="G35" s="5"/>
      <c r="H35" s="5">
        <f>Tabela13[[#This Row],[Planowana praca przewozowa]]*Tabela13[[#This Row],[Stawka za wzkm]]</f>
        <v>0</v>
      </c>
      <c r="I35" s="5">
        <f>Tabela13[[#This Row],[Kwota netto wynagrodzenia]]*0.08</f>
        <v>0</v>
      </c>
      <c r="J35" s="5">
        <f>Tabela13[[#This Row],[Kwota netto wynagrodzenia]]+Tabela13[[#This Row],[VAT 8%]]</f>
        <v>0</v>
      </c>
    </row>
    <row r="36" spans="1:10" s="6" customFormat="1" ht="18" customHeight="1" x14ac:dyDescent="0.3">
      <c r="A36" s="7">
        <v>45532</v>
      </c>
      <c r="B36" s="4">
        <v>270.08</v>
      </c>
      <c r="C36" s="4"/>
      <c r="D36" s="4"/>
      <c r="E36" s="4">
        <f>Tabela13[[#This Row],[Planowana praca przewozowa]]+Tabela13[[#This Row],[Wzkm zlecone dodatkowo]]-Tabela13[[#This Row],[Wzkm niewykonane]]</f>
        <v>270.08</v>
      </c>
      <c r="F36" s="5"/>
      <c r="G36" s="5"/>
      <c r="H36" s="5">
        <f>Tabela13[[#This Row],[Planowana praca przewozowa]]*Tabela13[[#This Row],[Stawka za wzkm]]</f>
        <v>0</v>
      </c>
      <c r="I36" s="5">
        <f>Tabela13[[#This Row],[Kwota netto wynagrodzenia]]*0.08</f>
        <v>0</v>
      </c>
      <c r="J36" s="5">
        <f>Tabela13[[#This Row],[Kwota netto wynagrodzenia]]+Tabela13[[#This Row],[VAT 8%]]</f>
        <v>0</v>
      </c>
    </row>
    <row r="37" spans="1:10" s="6" customFormat="1" ht="18" customHeight="1" x14ac:dyDescent="0.3">
      <c r="A37" s="7">
        <v>45533</v>
      </c>
      <c r="B37" s="4">
        <v>270.08</v>
      </c>
      <c r="C37" s="4"/>
      <c r="D37" s="4"/>
      <c r="E37" s="4">
        <f>Tabela13[[#This Row],[Planowana praca przewozowa]]+Tabela13[[#This Row],[Wzkm zlecone dodatkowo]]-Tabela13[[#This Row],[Wzkm niewykonane]]</f>
        <v>270.08</v>
      </c>
      <c r="F37" s="5"/>
      <c r="G37" s="5"/>
      <c r="H37" s="5">
        <f>Tabela13[[#This Row],[Planowana praca przewozowa]]*Tabela13[[#This Row],[Stawka za wzkm]]</f>
        <v>0</v>
      </c>
      <c r="I37" s="5">
        <f>Tabela13[[#This Row],[Kwota netto wynagrodzenia]]*0.08</f>
        <v>0</v>
      </c>
      <c r="J37" s="5">
        <f>Tabela13[[#This Row],[Kwota netto wynagrodzenia]]+Tabela13[[#This Row],[VAT 8%]]</f>
        <v>0</v>
      </c>
    </row>
    <row r="38" spans="1:10" s="6" customFormat="1" ht="18" customHeight="1" x14ac:dyDescent="0.3">
      <c r="A38" s="7">
        <v>45534</v>
      </c>
      <c r="B38" s="4">
        <v>270.08</v>
      </c>
      <c r="C38" s="4"/>
      <c r="D38" s="4"/>
      <c r="E38" s="4">
        <f>Tabela13[[#This Row],[Planowana praca przewozowa]]+Tabela13[[#This Row],[Wzkm zlecone dodatkowo]]-Tabela13[[#This Row],[Wzkm niewykonane]]</f>
        <v>270.08</v>
      </c>
      <c r="F38" s="5"/>
      <c r="G38" s="5"/>
      <c r="H38" s="5">
        <f>Tabela13[[#This Row],[Planowana praca przewozowa]]*Tabela13[[#This Row],[Stawka za wzkm]]</f>
        <v>0</v>
      </c>
      <c r="I38" s="5">
        <f>Tabela13[[#This Row],[Kwota netto wynagrodzenia]]*0.08</f>
        <v>0</v>
      </c>
      <c r="J38" s="5">
        <f>Tabela13[[#This Row],[Kwota netto wynagrodzenia]]+Tabela13[[#This Row],[VAT 8%]]</f>
        <v>0</v>
      </c>
    </row>
    <row r="39" spans="1:10" s="6" customFormat="1" ht="18" customHeight="1" x14ac:dyDescent="0.3">
      <c r="A39" s="7">
        <v>45535</v>
      </c>
      <c r="B39" s="4">
        <v>132.96</v>
      </c>
      <c r="C39" s="4"/>
      <c r="D39" s="4"/>
      <c r="E39" s="4">
        <f>Tabela13[[#This Row],[Planowana praca przewozowa]]+Tabela13[[#This Row],[Wzkm zlecone dodatkowo]]-Tabela13[[#This Row],[Wzkm niewykonane]]</f>
        <v>132.96</v>
      </c>
      <c r="F39" s="5"/>
      <c r="G39" s="5"/>
      <c r="H39" s="5">
        <f>Tabela13[[#This Row],[Planowana praca przewozowa]]*Tabela13[[#This Row],[Stawka za wzkm]]</f>
        <v>0</v>
      </c>
      <c r="I39" s="5">
        <f>Tabela13[[#This Row],[Kwota netto wynagrodzenia]]*0.08</f>
        <v>0</v>
      </c>
      <c r="J39" s="5">
        <f>Tabela13[[#This Row],[Kwota netto wynagrodzenia]]+Tabela13[[#This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SUBTOTAL(109,Tabela13[Planowana praca przewozowa])</f>
        <v>6336.4799999999987</v>
      </c>
      <c r="C40" s="12">
        <f>SUBTOTAL(109,Tabela13[Wzkm zlecone dodatkowo])</f>
        <v>0</v>
      </c>
      <c r="D40" s="12">
        <f>SUBTOTAL(109,Tabela13[Wzkm niewykonane])</f>
        <v>0</v>
      </c>
      <c r="E40" s="12">
        <f>SUBTOTAL(109,Tabela13[Wzkm wykonane łącznie])</f>
        <v>6336.4799999999987</v>
      </c>
      <c r="F40" s="13"/>
      <c r="G40" s="13">
        <f>SUBTOTAL(109,Tabela13[Kary i potrącenia])</f>
        <v>0</v>
      </c>
      <c r="H40" s="13">
        <f>SUBTOTAL(109,Tabela13[Kwota netto wynagrodzenia])</f>
        <v>0</v>
      </c>
      <c r="I40" s="13">
        <f>SUBTOTAL(109,Tabela13[VAT 8%])</f>
        <v>0</v>
      </c>
      <c r="J40" s="13">
        <f>SUBTOTAL(109,Tabela13[Wynagrodzenie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D729-602D-4D2E-99A4-47DEB077D2A2}">
  <sheetPr>
    <pageSetUpPr fitToPage="1"/>
  </sheetPr>
  <dimension ref="A1:K39"/>
  <sheetViews>
    <sheetView zoomScaleNormal="100" workbookViewId="0">
      <selection activeCell="A6" sqref="A6:J6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45536</v>
      </c>
      <c r="B9" s="4">
        <v>0</v>
      </c>
      <c r="C9" s="4"/>
      <c r="D9" s="4"/>
      <c r="E9" s="4">
        <f>Tabela134[[#This Row],[Planowana praca przewozowa]]+Tabela134[[#This Row],[Wzkm zlecone dodatkowo]]-Tabela134[[#This Row],[Wzkm niewykonane]]</f>
        <v>0</v>
      </c>
      <c r="F9" s="5"/>
      <c r="G9" s="5"/>
      <c r="H9" s="5">
        <f>Tabela134[[#This Row],[Planowana praca przewozowa]]*Tabela134[[#This Row],[Stawka za wzkm]]</f>
        <v>0</v>
      </c>
      <c r="I9" s="5">
        <f>Tabela134[[#This Row],[Kwota netto wynagrodzenia]]*0.08</f>
        <v>0</v>
      </c>
      <c r="J9" s="5">
        <f>Tabela134[[#This Row],[Kwota netto wynagrodzenia]]+Tabela134[[#This Row],[VAT 8%]]</f>
        <v>0</v>
      </c>
    </row>
    <row r="10" spans="1:11" s="6" customFormat="1" ht="18" customHeight="1" x14ac:dyDescent="0.3">
      <c r="A10" s="7">
        <v>45537</v>
      </c>
      <c r="B10" s="4">
        <v>362.64</v>
      </c>
      <c r="C10" s="4"/>
      <c r="D10" s="4"/>
      <c r="E10" s="4">
        <f>Tabela134[[#This Row],[Planowana praca przewozowa]]+Tabela134[[#This Row],[Wzkm zlecone dodatkowo]]-Tabela134[[#This Row],[Wzkm niewykonane]]</f>
        <v>362.64</v>
      </c>
      <c r="F10" s="5"/>
      <c r="G10" s="5"/>
      <c r="H10" s="5">
        <f>Tabela134[[#This Row],[Planowana praca przewozowa]]*Tabela134[[#This Row],[Stawka za wzkm]]</f>
        <v>0</v>
      </c>
      <c r="I10" s="5">
        <f>Tabela134[[#This Row],[Kwota netto wynagrodzenia]]*0.08</f>
        <v>0</v>
      </c>
      <c r="J10" s="5">
        <f>Tabela134[[#This Row],[Kwota netto wynagrodzenia]]+Tabela134[[#This Row],[VAT 8%]]</f>
        <v>0</v>
      </c>
    </row>
    <row r="11" spans="1:11" s="6" customFormat="1" ht="18" customHeight="1" x14ac:dyDescent="0.3">
      <c r="A11" s="7">
        <v>45538</v>
      </c>
      <c r="B11" s="4">
        <v>362.64</v>
      </c>
      <c r="C11" s="4"/>
      <c r="D11" s="4"/>
      <c r="E11" s="4">
        <f>Tabela134[[#This Row],[Planowana praca przewozowa]]+Tabela134[[#This Row],[Wzkm zlecone dodatkowo]]-Tabela134[[#This Row],[Wzkm niewykonane]]</f>
        <v>362.64</v>
      </c>
      <c r="F11" s="5"/>
      <c r="G11" s="5"/>
      <c r="H11" s="5">
        <f>Tabela134[[#This Row],[Planowana praca przewozowa]]*Tabela134[[#This Row],[Stawka za wzkm]]</f>
        <v>0</v>
      </c>
      <c r="I11" s="5">
        <f>Tabela134[[#This Row],[Kwota netto wynagrodzenia]]*0.08</f>
        <v>0</v>
      </c>
      <c r="J11" s="5">
        <f>Tabela134[[#This Row],[Kwota netto wynagrodzenia]]+Tabela134[[#This Row],[VAT 8%]]</f>
        <v>0</v>
      </c>
    </row>
    <row r="12" spans="1:11" s="6" customFormat="1" ht="18" customHeight="1" x14ac:dyDescent="0.3">
      <c r="A12" s="7">
        <v>45539</v>
      </c>
      <c r="B12" s="4">
        <v>362.64</v>
      </c>
      <c r="C12" s="4"/>
      <c r="D12" s="4"/>
      <c r="E12" s="4">
        <f>Tabela134[[#This Row],[Planowana praca przewozowa]]+Tabela134[[#This Row],[Wzkm zlecone dodatkowo]]-Tabela134[[#This Row],[Wzkm niewykonane]]</f>
        <v>362.64</v>
      </c>
      <c r="F12" s="5"/>
      <c r="G12" s="5"/>
      <c r="H12" s="5">
        <f>Tabela134[[#This Row],[Planowana praca przewozowa]]*Tabela134[[#This Row],[Stawka za wzkm]]</f>
        <v>0</v>
      </c>
      <c r="I12" s="5">
        <f>Tabela134[[#This Row],[Kwota netto wynagrodzenia]]*0.08</f>
        <v>0</v>
      </c>
      <c r="J12" s="5">
        <f>Tabela134[[#This Row],[Kwota netto wynagrodzenia]]+Tabela134[[#This Row],[VAT 8%]]</f>
        <v>0</v>
      </c>
    </row>
    <row r="13" spans="1:11" s="6" customFormat="1" ht="18" customHeight="1" x14ac:dyDescent="0.3">
      <c r="A13" s="7">
        <v>45540</v>
      </c>
      <c r="B13" s="4">
        <v>362.64</v>
      </c>
      <c r="C13" s="4"/>
      <c r="D13" s="4"/>
      <c r="E13" s="4">
        <f>Tabela134[[#This Row],[Planowana praca przewozowa]]+Tabela134[[#This Row],[Wzkm zlecone dodatkowo]]-Tabela134[[#This Row],[Wzkm niewykonane]]</f>
        <v>362.64</v>
      </c>
      <c r="F13" s="5"/>
      <c r="G13" s="5"/>
      <c r="H13" s="5">
        <f>Tabela134[[#This Row],[Planowana praca przewozowa]]*Tabela134[[#This Row],[Stawka za wzkm]]</f>
        <v>0</v>
      </c>
      <c r="I13" s="5">
        <f>Tabela134[[#This Row],[Kwota netto wynagrodzenia]]*0.08</f>
        <v>0</v>
      </c>
      <c r="J13" s="5">
        <f>Tabela134[[#This Row],[Kwota netto wynagrodzenia]]+Tabela134[[#This Row],[VAT 8%]]</f>
        <v>0</v>
      </c>
    </row>
    <row r="14" spans="1:11" s="6" customFormat="1" ht="18" customHeight="1" x14ac:dyDescent="0.3">
      <c r="A14" s="7">
        <v>45541</v>
      </c>
      <c r="B14" s="4">
        <v>362.64</v>
      </c>
      <c r="C14" s="4"/>
      <c r="D14" s="4"/>
      <c r="E14" s="4">
        <f>Tabela134[[#This Row],[Planowana praca przewozowa]]+Tabela134[[#This Row],[Wzkm zlecone dodatkowo]]-Tabela134[[#This Row],[Wzkm niewykonane]]</f>
        <v>362.64</v>
      </c>
      <c r="F14" s="5"/>
      <c r="G14" s="5"/>
      <c r="H14" s="5">
        <f>Tabela134[[#This Row],[Planowana praca przewozowa]]*Tabela134[[#This Row],[Stawka za wzkm]]</f>
        <v>0</v>
      </c>
      <c r="I14" s="5">
        <f>Tabela134[[#This Row],[Kwota netto wynagrodzenia]]*0.08</f>
        <v>0</v>
      </c>
      <c r="J14" s="5">
        <f>Tabela134[[#This Row],[Kwota netto wynagrodzenia]]+Tabela134[[#This Row],[VAT 8%]]</f>
        <v>0</v>
      </c>
    </row>
    <row r="15" spans="1:11" s="6" customFormat="1" ht="18" customHeight="1" x14ac:dyDescent="0.3">
      <c r="A15" s="7">
        <v>45542</v>
      </c>
      <c r="B15" s="4">
        <v>132.96</v>
      </c>
      <c r="C15" s="4"/>
      <c r="D15" s="4"/>
      <c r="E15" s="4">
        <f>Tabela134[[#This Row],[Planowana praca przewozowa]]+Tabela134[[#This Row],[Wzkm zlecone dodatkowo]]-Tabela134[[#This Row],[Wzkm niewykonane]]</f>
        <v>132.96</v>
      </c>
      <c r="F15" s="5"/>
      <c r="G15" s="5"/>
      <c r="H15" s="5">
        <f>Tabela134[[#This Row],[Planowana praca przewozowa]]*Tabela134[[#This Row],[Stawka za wzkm]]</f>
        <v>0</v>
      </c>
      <c r="I15" s="5">
        <f>Tabela134[[#This Row],[Kwota netto wynagrodzenia]]*0.08</f>
        <v>0</v>
      </c>
      <c r="J15" s="5">
        <f>Tabela134[[#This Row],[Kwota netto wynagrodzenia]]+Tabela134[[#This Row],[VAT 8%]]</f>
        <v>0</v>
      </c>
    </row>
    <row r="16" spans="1:11" s="6" customFormat="1" ht="18" customHeight="1" x14ac:dyDescent="0.3">
      <c r="A16" s="7">
        <v>45543</v>
      </c>
      <c r="B16" s="4">
        <v>0</v>
      </c>
      <c r="C16" s="4"/>
      <c r="D16" s="4"/>
      <c r="E16" s="4">
        <f>Tabela134[[#This Row],[Planowana praca przewozowa]]+Tabela134[[#This Row],[Wzkm zlecone dodatkowo]]-Tabela134[[#This Row],[Wzkm niewykonane]]</f>
        <v>0</v>
      </c>
      <c r="F16" s="5"/>
      <c r="G16" s="5"/>
      <c r="H16" s="5">
        <f>Tabela134[[#This Row],[Planowana praca przewozowa]]*Tabela134[[#This Row],[Stawka za wzkm]]</f>
        <v>0</v>
      </c>
      <c r="I16" s="5">
        <f>Tabela134[[#This Row],[Kwota netto wynagrodzenia]]*0.08</f>
        <v>0</v>
      </c>
      <c r="J16" s="5">
        <f>Tabela134[[#This Row],[Kwota netto wynagrodzenia]]+Tabela134[[#This Row],[VAT 8%]]</f>
        <v>0</v>
      </c>
    </row>
    <row r="17" spans="1:10" s="6" customFormat="1" ht="18" customHeight="1" x14ac:dyDescent="0.3">
      <c r="A17" s="7">
        <v>45544</v>
      </c>
      <c r="B17" s="4">
        <v>362.64</v>
      </c>
      <c r="C17" s="4"/>
      <c r="D17" s="4"/>
      <c r="E17" s="4">
        <f>Tabela134[[#This Row],[Planowana praca przewozowa]]+Tabela134[[#This Row],[Wzkm zlecone dodatkowo]]-Tabela134[[#This Row],[Wzkm niewykonane]]</f>
        <v>362.64</v>
      </c>
      <c r="F17" s="5"/>
      <c r="G17" s="5"/>
      <c r="H17" s="5">
        <f>Tabela134[[#This Row],[Planowana praca przewozowa]]*Tabela134[[#This Row],[Stawka za wzkm]]</f>
        <v>0</v>
      </c>
      <c r="I17" s="5">
        <f>Tabela134[[#This Row],[Kwota netto wynagrodzenia]]*0.08</f>
        <v>0</v>
      </c>
      <c r="J17" s="5">
        <f>Tabela134[[#This Row],[Kwota netto wynagrodzenia]]+Tabela134[[#This Row],[VAT 8%]]</f>
        <v>0</v>
      </c>
    </row>
    <row r="18" spans="1:10" s="6" customFormat="1" ht="18" customHeight="1" x14ac:dyDescent="0.3">
      <c r="A18" s="7">
        <v>45545</v>
      </c>
      <c r="B18" s="4">
        <v>362.64</v>
      </c>
      <c r="C18" s="4"/>
      <c r="D18" s="4"/>
      <c r="E18" s="4">
        <f>Tabela134[[#This Row],[Planowana praca przewozowa]]+Tabela134[[#This Row],[Wzkm zlecone dodatkowo]]-Tabela134[[#This Row],[Wzkm niewykonane]]</f>
        <v>362.64</v>
      </c>
      <c r="F18" s="5"/>
      <c r="G18" s="5"/>
      <c r="H18" s="5">
        <f>Tabela134[[#This Row],[Planowana praca przewozowa]]*Tabela134[[#This Row],[Stawka za wzkm]]</f>
        <v>0</v>
      </c>
      <c r="I18" s="5">
        <f>Tabela134[[#This Row],[Kwota netto wynagrodzenia]]*0.08</f>
        <v>0</v>
      </c>
      <c r="J18" s="5">
        <f>Tabela134[[#This Row],[Kwota netto wynagrodzenia]]+Tabela134[[#This Row],[VAT 8%]]</f>
        <v>0</v>
      </c>
    </row>
    <row r="19" spans="1:10" s="6" customFormat="1" ht="18" customHeight="1" x14ac:dyDescent="0.3">
      <c r="A19" s="7">
        <v>45546</v>
      </c>
      <c r="B19" s="4">
        <v>362.64</v>
      </c>
      <c r="C19" s="4"/>
      <c r="D19" s="4"/>
      <c r="E19" s="4">
        <f>Tabela134[[#This Row],[Planowana praca przewozowa]]+Tabela134[[#This Row],[Wzkm zlecone dodatkowo]]-Tabela134[[#This Row],[Wzkm niewykonane]]</f>
        <v>362.64</v>
      </c>
      <c r="F19" s="5"/>
      <c r="G19" s="5"/>
      <c r="H19" s="5">
        <f>Tabela134[[#This Row],[Planowana praca przewozowa]]*Tabela134[[#This Row],[Stawka za wzkm]]</f>
        <v>0</v>
      </c>
      <c r="I19" s="5">
        <f>Tabela134[[#This Row],[Kwota netto wynagrodzenia]]*0.08</f>
        <v>0</v>
      </c>
      <c r="J19" s="5">
        <f>Tabela134[[#This Row],[Kwota netto wynagrodzenia]]+Tabela134[[#This Row],[VAT 8%]]</f>
        <v>0</v>
      </c>
    </row>
    <row r="20" spans="1:10" s="6" customFormat="1" ht="18" customHeight="1" x14ac:dyDescent="0.3">
      <c r="A20" s="7">
        <v>45547</v>
      </c>
      <c r="B20" s="4">
        <v>362.64</v>
      </c>
      <c r="C20" s="4"/>
      <c r="D20" s="4"/>
      <c r="E20" s="4">
        <f>Tabela134[[#This Row],[Planowana praca przewozowa]]+Tabela134[[#This Row],[Wzkm zlecone dodatkowo]]-Tabela134[[#This Row],[Wzkm niewykonane]]</f>
        <v>362.64</v>
      </c>
      <c r="F20" s="5"/>
      <c r="G20" s="5"/>
      <c r="H20" s="5">
        <f>Tabela134[[#This Row],[Planowana praca przewozowa]]*Tabela134[[#This Row],[Stawka za wzkm]]</f>
        <v>0</v>
      </c>
      <c r="I20" s="5">
        <f>Tabela134[[#This Row],[Kwota netto wynagrodzenia]]*0.08</f>
        <v>0</v>
      </c>
      <c r="J20" s="5">
        <f>Tabela134[[#This Row],[Kwota netto wynagrodzenia]]+Tabela134[[#This Row],[VAT 8%]]</f>
        <v>0</v>
      </c>
    </row>
    <row r="21" spans="1:10" s="6" customFormat="1" ht="18" customHeight="1" x14ac:dyDescent="0.3">
      <c r="A21" s="7">
        <v>45548</v>
      </c>
      <c r="B21" s="4">
        <v>362.64</v>
      </c>
      <c r="C21" s="4"/>
      <c r="D21" s="4"/>
      <c r="E21" s="4">
        <f>Tabela134[[#This Row],[Planowana praca przewozowa]]+Tabela134[[#This Row],[Wzkm zlecone dodatkowo]]-Tabela134[[#This Row],[Wzkm niewykonane]]</f>
        <v>362.64</v>
      </c>
      <c r="F21" s="5"/>
      <c r="G21" s="5"/>
      <c r="H21" s="5">
        <f>Tabela134[[#This Row],[Planowana praca przewozowa]]*Tabela134[[#This Row],[Stawka za wzkm]]</f>
        <v>0</v>
      </c>
      <c r="I21" s="5">
        <f>Tabela134[[#This Row],[Kwota netto wynagrodzenia]]*0.08</f>
        <v>0</v>
      </c>
      <c r="J21" s="5">
        <f>Tabela134[[#This Row],[Kwota netto wynagrodzenia]]+Tabela134[[#This Row],[VAT 8%]]</f>
        <v>0</v>
      </c>
    </row>
    <row r="22" spans="1:10" s="6" customFormat="1" ht="18" customHeight="1" x14ac:dyDescent="0.3">
      <c r="A22" s="7">
        <v>45549</v>
      </c>
      <c r="B22" s="4">
        <v>132.96</v>
      </c>
      <c r="C22" s="4"/>
      <c r="D22" s="4"/>
      <c r="E22" s="4">
        <f>Tabela134[[#This Row],[Planowana praca przewozowa]]+Tabela134[[#This Row],[Wzkm zlecone dodatkowo]]-Tabela134[[#This Row],[Wzkm niewykonane]]</f>
        <v>132.96</v>
      </c>
      <c r="F22" s="5"/>
      <c r="G22" s="5"/>
      <c r="H22" s="5">
        <f>Tabela134[[#This Row],[Planowana praca przewozowa]]*Tabela134[[#This Row],[Stawka za wzkm]]</f>
        <v>0</v>
      </c>
      <c r="I22" s="5">
        <f>Tabela134[[#This Row],[Kwota netto wynagrodzenia]]*0.08</f>
        <v>0</v>
      </c>
      <c r="J22" s="5">
        <f>Tabela134[[#This Row],[Kwota netto wynagrodzenia]]+Tabela134[[#This Row],[VAT 8%]]</f>
        <v>0</v>
      </c>
    </row>
    <row r="23" spans="1:10" s="6" customFormat="1" ht="18" customHeight="1" x14ac:dyDescent="0.3">
      <c r="A23" s="7">
        <v>45550</v>
      </c>
      <c r="B23" s="4">
        <v>0</v>
      </c>
      <c r="C23" s="4"/>
      <c r="D23" s="4"/>
      <c r="E23" s="4">
        <f>Tabela134[[#This Row],[Planowana praca przewozowa]]+Tabela134[[#This Row],[Wzkm zlecone dodatkowo]]-Tabela134[[#This Row],[Wzkm niewykonane]]</f>
        <v>0</v>
      </c>
      <c r="F23" s="5"/>
      <c r="G23" s="5"/>
      <c r="H23" s="5">
        <f>Tabela134[[#This Row],[Planowana praca przewozowa]]*Tabela134[[#This Row],[Stawka za wzkm]]</f>
        <v>0</v>
      </c>
      <c r="I23" s="5">
        <f>Tabela134[[#This Row],[Kwota netto wynagrodzenia]]*0.08</f>
        <v>0</v>
      </c>
      <c r="J23" s="5">
        <f>Tabela134[[#This Row],[Kwota netto wynagrodzenia]]+Tabela134[[#This Row],[VAT 8%]]</f>
        <v>0</v>
      </c>
    </row>
    <row r="24" spans="1:10" s="6" customFormat="1" ht="18" customHeight="1" x14ac:dyDescent="0.3">
      <c r="A24" s="7">
        <v>45551</v>
      </c>
      <c r="B24" s="4">
        <v>362.64</v>
      </c>
      <c r="C24" s="4"/>
      <c r="D24" s="4"/>
      <c r="E24" s="4">
        <f>Tabela134[[#This Row],[Planowana praca przewozowa]]+Tabela134[[#This Row],[Wzkm zlecone dodatkowo]]-Tabela134[[#This Row],[Wzkm niewykonane]]</f>
        <v>362.64</v>
      </c>
      <c r="F24" s="5"/>
      <c r="G24" s="5"/>
      <c r="H24" s="5">
        <f>Tabela134[[#This Row],[Planowana praca przewozowa]]*Tabela134[[#This Row],[Stawka za wzkm]]</f>
        <v>0</v>
      </c>
      <c r="I24" s="5">
        <f>Tabela134[[#This Row],[Kwota netto wynagrodzenia]]*0.08</f>
        <v>0</v>
      </c>
      <c r="J24" s="5">
        <f>Tabela134[[#This Row],[Kwota netto wynagrodzenia]]+Tabela134[[#This Row],[VAT 8%]]</f>
        <v>0</v>
      </c>
    </row>
    <row r="25" spans="1:10" s="6" customFormat="1" ht="18" customHeight="1" x14ac:dyDescent="0.3">
      <c r="A25" s="7">
        <v>45552</v>
      </c>
      <c r="B25" s="4">
        <v>362.64</v>
      </c>
      <c r="C25" s="4"/>
      <c r="D25" s="4"/>
      <c r="E25" s="4">
        <f>Tabela134[[#This Row],[Planowana praca przewozowa]]+Tabela134[[#This Row],[Wzkm zlecone dodatkowo]]-Tabela134[[#This Row],[Wzkm niewykonane]]</f>
        <v>362.64</v>
      </c>
      <c r="F25" s="5"/>
      <c r="G25" s="5"/>
      <c r="H25" s="5">
        <f>Tabela134[[#This Row],[Planowana praca przewozowa]]*Tabela134[[#This Row],[Stawka za wzkm]]</f>
        <v>0</v>
      </c>
      <c r="I25" s="5">
        <f>Tabela134[[#This Row],[Kwota netto wynagrodzenia]]*0.08</f>
        <v>0</v>
      </c>
      <c r="J25" s="5">
        <f>Tabela134[[#This Row],[Kwota netto wynagrodzenia]]+Tabela134[[#This Row],[VAT 8%]]</f>
        <v>0</v>
      </c>
    </row>
    <row r="26" spans="1:10" s="6" customFormat="1" ht="18" customHeight="1" x14ac:dyDescent="0.3">
      <c r="A26" s="7">
        <v>45553</v>
      </c>
      <c r="B26" s="4">
        <v>362.64</v>
      </c>
      <c r="C26" s="4"/>
      <c r="D26" s="4"/>
      <c r="E26" s="4">
        <f>Tabela134[[#This Row],[Planowana praca przewozowa]]+Tabela134[[#This Row],[Wzkm zlecone dodatkowo]]-Tabela134[[#This Row],[Wzkm niewykonane]]</f>
        <v>362.64</v>
      </c>
      <c r="F26" s="5"/>
      <c r="G26" s="5"/>
      <c r="H26" s="5">
        <f>Tabela134[[#This Row],[Planowana praca przewozowa]]*Tabela134[[#This Row],[Stawka za wzkm]]</f>
        <v>0</v>
      </c>
      <c r="I26" s="5">
        <f>Tabela134[[#This Row],[Kwota netto wynagrodzenia]]*0.08</f>
        <v>0</v>
      </c>
      <c r="J26" s="5">
        <f>Tabela134[[#This Row],[Kwota netto wynagrodzenia]]+Tabela134[[#This Row],[VAT 8%]]</f>
        <v>0</v>
      </c>
    </row>
    <row r="27" spans="1:10" s="6" customFormat="1" ht="18" customHeight="1" x14ac:dyDescent="0.3">
      <c r="A27" s="7">
        <v>45554</v>
      </c>
      <c r="B27" s="4">
        <v>362.64</v>
      </c>
      <c r="C27" s="4"/>
      <c r="D27" s="4"/>
      <c r="E27" s="4">
        <f>Tabela134[[#This Row],[Planowana praca przewozowa]]+Tabela134[[#This Row],[Wzkm zlecone dodatkowo]]-Tabela134[[#This Row],[Wzkm niewykonane]]</f>
        <v>362.64</v>
      </c>
      <c r="F27" s="5"/>
      <c r="G27" s="5"/>
      <c r="H27" s="5">
        <f>Tabela134[[#This Row],[Planowana praca przewozowa]]*Tabela134[[#This Row],[Stawka za wzkm]]</f>
        <v>0</v>
      </c>
      <c r="I27" s="5">
        <f>Tabela134[[#This Row],[Kwota netto wynagrodzenia]]*0.08</f>
        <v>0</v>
      </c>
      <c r="J27" s="5">
        <f>Tabela134[[#This Row],[Kwota netto wynagrodzenia]]+Tabela134[[#This Row],[VAT 8%]]</f>
        <v>0</v>
      </c>
    </row>
    <row r="28" spans="1:10" s="6" customFormat="1" ht="18" customHeight="1" x14ac:dyDescent="0.3">
      <c r="A28" s="7">
        <v>45555</v>
      </c>
      <c r="B28" s="4">
        <v>362.64</v>
      </c>
      <c r="C28" s="4"/>
      <c r="D28" s="4"/>
      <c r="E28" s="4">
        <f>Tabela134[[#This Row],[Planowana praca przewozowa]]+Tabela134[[#This Row],[Wzkm zlecone dodatkowo]]-Tabela134[[#This Row],[Wzkm niewykonane]]</f>
        <v>362.64</v>
      </c>
      <c r="F28" s="5"/>
      <c r="G28" s="5"/>
      <c r="H28" s="5">
        <f>Tabela134[[#This Row],[Planowana praca przewozowa]]*Tabela134[[#This Row],[Stawka za wzkm]]</f>
        <v>0</v>
      </c>
      <c r="I28" s="5">
        <f>Tabela134[[#This Row],[Kwota netto wynagrodzenia]]*0.08</f>
        <v>0</v>
      </c>
      <c r="J28" s="5">
        <f>Tabela134[[#This Row],[Kwota netto wynagrodzenia]]+Tabela134[[#This Row],[VAT 8%]]</f>
        <v>0</v>
      </c>
    </row>
    <row r="29" spans="1:10" s="6" customFormat="1" ht="18" customHeight="1" x14ac:dyDescent="0.3">
      <c r="A29" s="7">
        <v>45556</v>
      </c>
      <c r="B29" s="4">
        <v>132.96</v>
      </c>
      <c r="C29" s="4"/>
      <c r="D29" s="4"/>
      <c r="E29" s="4">
        <f>Tabela134[[#This Row],[Planowana praca przewozowa]]+Tabela134[[#This Row],[Wzkm zlecone dodatkowo]]-Tabela134[[#This Row],[Wzkm niewykonane]]</f>
        <v>132.96</v>
      </c>
      <c r="F29" s="5"/>
      <c r="G29" s="5"/>
      <c r="H29" s="5">
        <f>Tabela134[[#This Row],[Planowana praca przewozowa]]*Tabela134[[#This Row],[Stawka za wzkm]]</f>
        <v>0</v>
      </c>
      <c r="I29" s="5">
        <f>Tabela134[[#This Row],[Kwota netto wynagrodzenia]]*0.08</f>
        <v>0</v>
      </c>
      <c r="J29" s="5">
        <f>Tabela134[[#This Row],[Kwota netto wynagrodzenia]]+Tabela134[[#This Row],[VAT 8%]]</f>
        <v>0</v>
      </c>
    </row>
    <row r="30" spans="1:10" s="6" customFormat="1" ht="18" customHeight="1" x14ac:dyDescent="0.3">
      <c r="A30" s="7">
        <v>45557</v>
      </c>
      <c r="B30" s="4">
        <v>0</v>
      </c>
      <c r="C30" s="4"/>
      <c r="D30" s="4"/>
      <c r="E30" s="4">
        <f>Tabela134[[#This Row],[Planowana praca przewozowa]]+Tabela134[[#This Row],[Wzkm zlecone dodatkowo]]-Tabela134[[#This Row],[Wzkm niewykonane]]</f>
        <v>0</v>
      </c>
      <c r="F30" s="5"/>
      <c r="G30" s="5"/>
      <c r="H30" s="5">
        <f>Tabela134[[#This Row],[Planowana praca przewozowa]]*Tabela134[[#This Row],[Stawka za wzkm]]</f>
        <v>0</v>
      </c>
      <c r="I30" s="5">
        <f>Tabela134[[#This Row],[Kwota netto wynagrodzenia]]*0.08</f>
        <v>0</v>
      </c>
      <c r="J30" s="5">
        <f>Tabela134[[#This Row],[Kwota netto wynagrodzenia]]+Tabela134[[#This Row],[VAT 8%]]</f>
        <v>0</v>
      </c>
    </row>
    <row r="31" spans="1:10" s="6" customFormat="1" ht="18" customHeight="1" x14ac:dyDescent="0.3">
      <c r="A31" s="7">
        <v>45558</v>
      </c>
      <c r="B31" s="4">
        <v>362.64</v>
      </c>
      <c r="C31" s="4"/>
      <c r="D31" s="4"/>
      <c r="E31" s="4">
        <f>Tabela134[[#This Row],[Planowana praca przewozowa]]+Tabela134[[#This Row],[Wzkm zlecone dodatkowo]]-Tabela134[[#This Row],[Wzkm niewykonane]]</f>
        <v>362.64</v>
      </c>
      <c r="F31" s="5"/>
      <c r="G31" s="5"/>
      <c r="H31" s="5">
        <f>Tabela134[[#This Row],[Planowana praca przewozowa]]*Tabela134[[#This Row],[Stawka za wzkm]]</f>
        <v>0</v>
      </c>
      <c r="I31" s="5">
        <f>Tabela134[[#This Row],[Kwota netto wynagrodzenia]]*0.08</f>
        <v>0</v>
      </c>
      <c r="J31" s="5">
        <f>Tabela134[[#This Row],[Kwota netto wynagrodzenia]]+Tabela134[[#This Row],[VAT 8%]]</f>
        <v>0</v>
      </c>
    </row>
    <row r="32" spans="1:10" s="6" customFormat="1" ht="18" customHeight="1" x14ac:dyDescent="0.3">
      <c r="A32" s="7">
        <v>45559</v>
      </c>
      <c r="B32" s="4">
        <v>362.64</v>
      </c>
      <c r="C32" s="4"/>
      <c r="D32" s="4"/>
      <c r="E32" s="4">
        <f>Tabela134[[#This Row],[Planowana praca przewozowa]]+Tabela134[[#This Row],[Wzkm zlecone dodatkowo]]-Tabela134[[#This Row],[Wzkm niewykonane]]</f>
        <v>362.64</v>
      </c>
      <c r="F32" s="5"/>
      <c r="G32" s="5"/>
      <c r="H32" s="5">
        <f>Tabela134[[#This Row],[Planowana praca przewozowa]]*Tabela134[[#This Row],[Stawka za wzkm]]</f>
        <v>0</v>
      </c>
      <c r="I32" s="5">
        <f>Tabela134[[#This Row],[Kwota netto wynagrodzenia]]*0.08</f>
        <v>0</v>
      </c>
      <c r="J32" s="5">
        <f>Tabela134[[#This Row],[Kwota netto wynagrodzenia]]+Tabela134[[#This Row],[VAT 8%]]</f>
        <v>0</v>
      </c>
    </row>
    <row r="33" spans="1:10" s="6" customFormat="1" ht="18" customHeight="1" x14ac:dyDescent="0.3">
      <c r="A33" s="7">
        <v>45560</v>
      </c>
      <c r="B33" s="4">
        <v>362.64</v>
      </c>
      <c r="C33" s="4"/>
      <c r="D33" s="4"/>
      <c r="E33" s="4">
        <f>Tabela134[[#This Row],[Planowana praca przewozowa]]+Tabela134[[#This Row],[Wzkm zlecone dodatkowo]]-Tabela134[[#This Row],[Wzkm niewykonane]]</f>
        <v>362.64</v>
      </c>
      <c r="F33" s="5"/>
      <c r="G33" s="5"/>
      <c r="H33" s="5">
        <f>Tabela134[[#This Row],[Planowana praca przewozowa]]*Tabela134[[#This Row],[Stawka za wzkm]]</f>
        <v>0</v>
      </c>
      <c r="I33" s="5">
        <f>Tabela134[[#This Row],[Kwota netto wynagrodzenia]]*0.08</f>
        <v>0</v>
      </c>
      <c r="J33" s="5">
        <f>Tabela134[[#This Row],[Kwota netto wynagrodzenia]]+Tabela134[[#This Row],[VAT 8%]]</f>
        <v>0</v>
      </c>
    </row>
    <row r="34" spans="1:10" s="6" customFormat="1" ht="18" customHeight="1" x14ac:dyDescent="0.3">
      <c r="A34" s="7">
        <v>45561</v>
      </c>
      <c r="B34" s="4">
        <v>362.64</v>
      </c>
      <c r="C34" s="4"/>
      <c r="D34" s="4"/>
      <c r="E34" s="4">
        <f>Tabela134[[#This Row],[Planowana praca przewozowa]]+Tabela134[[#This Row],[Wzkm zlecone dodatkowo]]-Tabela134[[#This Row],[Wzkm niewykonane]]</f>
        <v>362.64</v>
      </c>
      <c r="F34" s="5"/>
      <c r="G34" s="5"/>
      <c r="H34" s="5">
        <f>Tabela134[[#This Row],[Planowana praca przewozowa]]*Tabela134[[#This Row],[Stawka za wzkm]]</f>
        <v>0</v>
      </c>
      <c r="I34" s="5">
        <f>Tabela134[[#This Row],[Kwota netto wynagrodzenia]]*0.08</f>
        <v>0</v>
      </c>
      <c r="J34" s="5">
        <f>Tabela134[[#This Row],[Kwota netto wynagrodzenia]]+Tabela134[[#This Row],[VAT 8%]]</f>
        <v>0</v>
      </c>
    </row>
    <row r="35" spans="1:10" s="6" customFormat="1" ht="18" customHeight="1" x14ac:dyDescent="0.3">
      <c r="A35" s="7">
        <v>45562</v>
      </c>
      <c r="B35" s="4">
        <v>362.64</v>
      </c>
      <c r="C35" s="4"/>
      <c r="D35" s="4"/>
      <c r="E35" s="4">
        <f>Tabela134[[#This Row],[Planowana praca przewozowa]]+Tabela134[[#This Row],[Wzkm zlecone dodatkowo]]-Tabela134[[#This Row],[Wzkm niewykonane]]</f>
        <v>362.64</v>
      </c>
      <c r="F35" s="5"/>
      <c r="G35" s="5"/>
      <c r="H35" s="5">
        <f>Tabela134[[#This Row],[Planowana praca przewozowa]]*Tabela134[[#This Row],[Stawka za wzkm]]</f>
        <v>0</v>
      </c>
      <c r="I35" s="5">
        <f>Tabela134[[#This Row],[Kwota netto wynagrodzenia]]*0.08</f>
        <v>0</v>
      </c>
      <c r="J35" s="5">
        <f>Tabela134[[#This Row],[Kwota netto wynagrodzenia]]+Tabela134[[#This Row],[VAT 8%]]</f>
        <v>0</v>
      </c>
    </row>
    <row r="36" spans="1:10" s="6" customFormat="1" ht="18" customHeight="1" x14ac:dyDescent="0.3">
      <c r="A36" s="7">
        <v>45563</v>
      </c>
      <c r="B36" s="4">
        <v>132.96</v>
      </c>
      <c r="C36" s="4"/>
      <c r="D36" s="4"/>
      <c r="E36" s="4">
        <f>Tabela134[[#This Row],[Planowana praca przewozowa]]+Tabela134[[#This Row],[Wzkm zlecone dodatkowo]]-Tabela134[[#This Row],[Wzkm niewykonane]]</f>
        <v>132.96</v>
      </c>
      <c r="F36" s="5"/>
      <c r="G36" s="5"/>
      <c r="H36" s="5">
        <f>Tabela134[[#This Row],[Planowana praca przewozowa]]*Tabela134[[#This Row],[Stawka za wzkm]]</f>
        <v>0</v>
      </c>
      <c r="I36" s="5">
        <f>Tabela134[[#This Row],[Kwota netto wynagrodzenia]]*0.08</f>
        <v>0</v>
      </c>
      <c r="J36" s="5">
        <f>Tabela134[[#This Row],[Kwota netto wynagrodzenia]]+Tabela134[[#This Row],[VAT 8%]]</f>
        <v>0</v>
      </c>
    </row>
    <row r="37" spans="1:10" s="6" customFormat="1" ht="18" customHeight="1" x14ac:dyDescent="0.3">
      <c r="A37" s="7">
        <v>45564</v>
      </c>
      <c r="B37" s="4">
        <v>0</v>
      </c>
      <c r="C37" s="4"/>
      <c r="D37" s="4"/>
      <c r="E37" s="4">
        <f>Tabela134[[#This Row],[Planowana praca przewozowa]]+Tabela134[[#This Row],[Wzkm zlecone dodatkowo]]-Tabela134[[#This Row],[Wzkm niewykonane]]</f>
        <v>0</v>
      </c>
      <c r="F37" s="5"/>
      <c r="G37" s="5"/>
      <c r="H37" s="5">
        <f>Tabela134[[#This Row],[Planowana praca przewozowa]]*Tabela134[[#This Row],[Stawka za wzkm]]</f>
        <v>0</v>
      </c>
      <c r="I37" s="5">
        <f>Tabela134[[#This Row],[Kwota netto wynagrodzenia]]*0.08</f>
        <v>0</v>
      </c>
      <c r="J37" s="5">
        <f>Tabela134[[#This Row],[Kwota netto wynagrodzenia]]+Tabela134[[#This Row],[VAT 8%]]</f>
        <v>0</v>
      </c>
    </row>
    <row r="38" spans="1:10" s="6" customFormat="1" ht="18" customHeight="1" x14ac:dyDescent="0.3">
      <c r="A38" s="7">
        <v>45565</v>
      </c>
      <c r="B38" s="4">
        <v>362.64</v>
      </c>
      <c r="C38" s="4"/>
      <c r="D38" s="4"/>
      <c r="E38" s="4">
        <f>Tabela134[[#This Row],[Planowana praca przewozowa]]+Tabela134[[#This Row],[Wzkm zlecone dodatkowo]]-Tabela134[[#This Row],[Wzkm niewykonane]]</f>
        <v>362.64</v>
      </c>
      <c r="F38" s="5"/>
      <c r="G38" s="5"/>
      <c r="H38" s="5">
        <f>Tabela134[[#This Row],[Planowana praca przewozowa]]*Tabela134[[#This Row],[Stawka za wzkm]]</f>
        <v>0</v>
      </c>
      <c r="I38" s="5">
        <f>Tabela134[[#This Row],[Kwota netto wynagrodzenia]]*0.08</f>
        <v>0</v>
      </c>
      <c r="J38" s="5">
        <f>Tabela134[[#This Row],[Kwota netto wynagrodzenia]]+Tabela134[[#This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SUBTOTAL(109,Tabela134[Planowana praca przewozowa])</f>
        <v>8147.2800000000025</v>
      </c>
      <c r="C39" s="12">
        <f>SUBTOTAL(109,Tabela134[Wzkm zlecone dodatkowo])</f>
        <v>0</v>
      </c>
      <c r="D39" s="12">
        <f>SUBTOTAL(109,Tabela134[Wzkm niewykonane])</f>
        <v>0</v>
      </c>
      <c r="E39" s="12">
        <f>SUBTOTAL(109,Tabela134[Wzkm wykonane łącznie])</f>
        <v>8147.2800000000025</v>
      </c>
      <c r="F39" s="13"/>
      <c r="G39" s="13">
        <f>SUBTOTAL(109,Tabela134[Kary i potrącenia])</f>
        <v>0</v>
      </c>
      <c r="H39" s="13">
        <f>SUBTOTAL(109,Tabela134[Kwota netto wynagrodzenia])</f>
        <v>0</v>
      </c>
      <c r="I39" s="13">
        <f>SUBTOTAL(109,Tabela134[VAT 8%])</f>
        <v>0</v>
      </c>
      <c r="J39" s="13">
        <f>SUBTOTAL(109,Tabela134[Wynagrodzenie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28486-01E6-4606-98AF-9E7AC46758CE}">
  <sheetPr>
    <pageSetUpPr fitToPage="1"/>
  </sheetPr>
  <dimension ref="A1:K40"/>
  <sheetViews>
    <sheetView zoomScaleNormal="100" workbookViewId="0">
      <selection activeCell="H46" sqref="H46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45566</v>
      </c>
      <c r="B9" s="4">
        <v>362.64</v>
      </c>
      <c r="C9" s="4"/>
      <c r="D9" s="4"/>
      <c r="E9" s="4">
        <f>Tabela1345[[#This Row],[Planowana praca przewozowa]]+Tabela1345[[#This Row],[Wzkm zlecone dodatkowo]]-Tabela1345[[#This Row],[Wzkm niewykonane]]</f>
        <v>362.64</v>
      </c>
      <c r="F9" s="5"/>
      <c r="G9" s="5"/>
      <c r="H9" s="5">
        <f>Tabela1345[[#This Row],[Planowana praca przewozowa]]*Tabela1345[[#This Row],[Stawka za wzkm]]</f>
        <v>0</v>
      </c>
      <c r="I9" s="5">
        <f>Tabela1345[[#This Row],[Kwota netto wynagrodzenia]]*0.08</f>
        <v>0</v>
      </c>
      <c r="J9" s="5">
        <f>Tabela1345[[#This Row],[Kwota netto wynagrodzenia]]+Tabela1345[[#This Row],[VAT 8%]]</f>
        <v>0</v>
      </c>
    </row>
    <row r="10" spans="1:11" s="6" customFormat="1" ht="18" customHeight="1" x14ac:dyDescent="0.3">
      <c r="A10" s="7">
        <v>45567</v>
      </c>
      <c r="B10" s="4">
        <v>362.64</v>
      </c>
      <c r="C10" s="4"/>
      <c r="D10" s="4"/>
      <c r="E10" s="4">
        <f>Tabela1345[[#This Row],[Planowana praca przewozowa]]+Tabela1345[[#This Row],[Wzkm zlecone dodatkowo]]-Tabela1345[[#This Row],[Wzkm niewykonane]]</f>
        <v>362.64</v>
      </c>
      <c r="F10" s="5"/>
      <c r="G10" s="5"/>
      <c r="H10" s="5">
        <f>Tabela1345[[#This Row],[Planowana praca przewozowa]]*Tabela1345[[#This Row],[Stawka za wzkm]]</f>
        <v>0</v>
      </c>
      <c r="I10" s="5">
        <f>Tabela1345[[#This Row],[Kwota netto wynagrodzenia]]*0.08</f>
        <v>0</v>
      </c>
      <c r="J10" s="5">
        <f>Tabela1345[[#This Row],[Kwota netto wynagrodzenia]]+Tabela1345[[#This Row],[VAT 8%]]</f>
        <v>0</v>
      </c>
    </row>
    <row r="11" spans="1:11" s="6" customFormat="1" ht="18" customHeight="1" x14ac:dyDescent="0.3">
      <c r="A11" s="7">
        <v>45568</v>
      </c>
      <c r="B11" s="4">
        <v>362.64</v>
      </c>
      <c r="C11" s="4"/>
      <c r="D11" s="4"/>
      <c r="E11" s="4">
        <f>Tabela1345[[#This Row],[Planowana praca przewozowa]]+Tabela1345[[#This Row],[Wzkm zlecone dodatkowo]]-Tabela1345[[#This Row],[Wzkm niewykonane]]</f>
        <v>362.64</v>
      </c>
      <c r="F11" s="5"/>
      <c r="G11" s="5"/>
      <c r="H11" s="5">
        <f>Tabela1345[[#This Row],[Planowana praca przewozowa]]*Tabela1345[[#This Row],[Stawka za wzkm]]</f>
        <v>0</v>
      </c>
      <c r="I11" s="5">
        <f>Tabela1345[[#This Row],[Kwota netto wynagrodzenia]]*0.08</f>
        <v>0</v>
      </c>
      <c r="J11" s="5">
        <f>Tabela1345[[#This Row],[Kwota netto wynagrodzenia]]+Tabela1345[[#This Row],[VAT 8%]]</f>
        <v>0</v>
      </c>
    </row>
    <row r="12" spans="1:11" s="6" customFormat="1" ht="18" customHeight="1" x14ac:dyDescent="0.3">
      <c r="A12" s="7">
        <v>45569</v>
      </c>
      <c r="B12" s="4">
        <v>362.64</v>
      </c>
      <c r="C12" s="4"/>
      <c r="D12" s="4"/>
      <c r="E12" s="4">
        <f>Tabela1345[[#This Row],[Planowana praca przewozowa]]+Tabela1345[[#This Row],[Wzkm zlecone dodatkowo]]-Tabela1345[[#This Row],[Wzkm niewykonane]]</f>
        <v>362.64</v>
      </c>
      <c r="F12" s="5"/>
      <c r="G12" s="5"/>
      <c r="H12" s="5">
        <f>Tabela1345[[#This Row],[Planowana praca przewozowa]]*Tabela1345[[#This Row],[Stawka za wzkm]]</f>
        <v>0</v>
      </c>
      <c r="I12" s="5">
        <f>Tabela1345[[#This Row],[Kwota netto wynagrodzenia]]*0.08</f>
        <v>0</v>
      </c>
      <c r="J12" s="5">
        <f>Tabela1345[[#This Row],[Kwota netto wynagrodzenia]]+Tabela1345[[#This Row],[VAT 8%]]</f>
        <v>0</v>
      </c>
    </row>
    <row r="13" spans="1:11" s="6" customFormat="1" ht="18" customHeight="1" x14ac:dyDescent="0.3">
      <c r="A13" s="7">
        <v>45570</v>
      </c>
      <c r="B13" s="4">
        <v>103.32000000000001</v>
      </c>
      <c r="C13" s="4"/>
      <c r="D13" s="4"/>
      <c r="E13" s="4">
        <f>Tabela1345[[#This Row],[Planowana praca przewozowa]]+Tabela1345[[#This Row],[Wzkm zlecone dodatkowo]]-Tabela1345[[#This Row],[Wzkm niewykonane]]</f>
        <v>103.32000000000001</v>
      </c>
      <c r="F13" s="5"/>
      <c r="G13" s="5"/>
      <c r="H13" s="5">
        <f>Tabela1345[[#This Row],[Planowana praca przewozowa]]*Tabela1345[[#This Row],[Stawka za wzkm]]</f>
        <v>0</v>
      </c>
      <c r="I13" s="5">
        <f>Tabela1345[[#This Row],[Kwota netto wynagrodzenia]]*0.08</f>
        <v>0</v>
      </c>
      <c r="J13" s="5">
        <f>Tabela1345[[#This Row],[Kwota netto wynagrodzenia]]+Tabela1345[[#This Row],[VAT 8%]]</f>
        <v>0</v>
      </c>
    </row>
    <row r="14" spans="1:11" s="6" customFormat="1" ht="18" customHeight="1" x14ac:dyDescent="0.3">
      <c r="A14" s="7">
        <v>45571</v>
      </c>
      <c r="B14" s="4">
        <v>0</v>
      </c>
      <c r="C14" s="4"/>
      <c r="D14" s="4"/>
      <c r="E14" s="4">
        <f>Tabela1345[[#This Row],[Planowana praca przewozowa]]+Tabela1345[[#This Row],[Wzkm zlecone dodatkowo]]-Tabela1345[[#This Row],[Wzkm niewykonane]]</f>
        <v>0</v>
      </c>
      <c r="F14" s="5"/>
      <c r="G14" s="5"/>
      <c r="H14" s="5">
        <f>Tabela1345[[#This Row],[Planowana praca przewozowa]]*Tabela1345[[#This Row],[Stawka za wzkm]]</f>
        <v>0</v>
      </c>
      <c r="I14" s="5">
        <f>Tabela1345[[#This Row],[Kwota netto wynagrodzenia]]*0.08</f>
        <v>0</v>
      </c>
      <c r="J14" s="5">
        <f>Tabela1345[[#This Row],[Kwota netto wynagrodzenia]]+Tabela1345[[#This Row],[VAT 8%]]</f>
        <v>0</v>
      </c>
    </row>
    <row r="15" spans="1:11" s="6" customFormat="1" ht="18" customHeight="1" x14ac:dyDescent="0.3">
      <c r="A15" s="7">
        <v>45572</v>
      </c>
      <c r="B15" s="4">
        <v>362.64</v>
      </c>
      <c r="C15" s="4"/>
      <c r="D15" s="4"/>
      <c r="E15" s="4">
        <f>Tabela1345[[#This Row],[Planowana praca przewozowa]]+Tabela1345[[#This Row],[Wzkm zlecone dodatkowo]]-Tabela1345[[#This Row],[Wzkm niewykonane]]</f>
        <v>362.64</v>
      </c>
      <c r="F15" s="5"/>
      <c r="G15" s="5"/>
      <c r="H15" s="5">
        <f>Tabela1345[[#This Row],[Planowana praca przewozowa]]*Tabela1345[[#This Row],[Stawka za wzkm]]</f>
        <v>0</v>
      </c>
      <c r="I15" s="5">
        <f>Tabela1345[[#This Row],[Kwota netto wynagrodzenia]]*0.08</f>
        <v>0</v>
      </c>
      <c r="J15" s="5">
        <f>Tabela1345[[#This Row],[Kwota netto wynagrodzenia]]+Tabela1345[[#This Row],[VAT 8%]]</f>
        <v>0</v>
      </c>
    </row>
    <row r="16" spans="1:11" s="6" customFormat="1" ht="18" customHeight="1" x14ac:dyDescent="0.3">
      <c r="A16" s="7">
        <v>45573</v>
      </c>
      <c r="B16" s="4">
        <v>362.64</v>
      </c>
      <c r="C16" s="4"/>
      <c r="D16" s="4"/>
      <c r="E16" s="4">
        <f>Tabela1345[[#This Row],[Planowana praca przewozowa]]+Tabela1345[[#This Row],[Wzkm zlecone dodatkowo]]-Tabela1345[[#This Row],[Wzkm niewykonane]]</f>
        <v>362.64</v>
      </c>
      <c r="F16" s="5"/>
      <c r="G16" s="5"/>
      <c r="H16" s="5">
        <f>Tabela1345[[#This Row],[Planowana praca przewozowa]]*Tabela1345[[#This Row],[Stawka za wzkm]]</f>
        <v>0</v>
      </c>
      <c r="I16" s="5">
        <f>Tabela1345[[#This Row],[Kwota netto wynagrodzenia]]*0.08</f>
        <v>0</v>
      </c>
      <c r="J16" s="5">
        <f>Tabela1345[[#This Row],[Kwota netto wynagrodzenia]]+Tabela1345[[#This Row],[VAT 8%]]</f>
        <v>0</v>
      </c>
    </row>
    <row r="17" spans="1:10" s="6" customFormat="1" ht="18" customHeight="1" x14ac:dyDescent="0.3">
      <c r="A17" s="7">
        <v>45574</v>
      </c>
      <c r="B17" s="4">
        <v>362.64</v>
      </c>
      <c r="C17" s="4"/>
      <c r="D17" s="4"/>
      <c r="E17" s="4">
        <f>Tabela1345[[#This Row],[Planowana praca przewozowa]]+Tabela1345[[#This Row],[Wzkm zlecone dodatkowo]]-Tabela1345[[#This Row],[Wzkm niewykonane]]</f>
        <v>362.64</v>
      </c>
      <c r="F17" s="5"/>
      <c r="G17" s="5"/>
      <c r="H17" s="5">
        <f>Tabela1345[[#This Row],[Planowana praca przewozowa]]*Tabela1345[[#This Row],[Stawka za wzkm]]</f>
        <v>0</v>
      </c>
      <c r="I17" s="5">
        <f>Tabela1345[[#This Row],[Kwota netto wynagrodzenia]]*0.08</f>
        <v>0</v>
      </c>
      <c r="J17" s="5">
        <f>Tabela1345[[#This Row],[Kwota netto wynagrodzenia]]+Tabela1345[[#This Row],[VAT 8%]]</f>
        <v>0</v>
      </c>
    </row>
    <row r="18" spans="1:10" s="6" customFormat="1" ht="18" customHeight="1" x14ac:dyDescent="0.3">
      <c r="A18" s="7">
        <v>45575</v>
      </c>
      <c r="B18" s="4">
        <v>362.64</v>
      </c>
      <c r="C18" s="4"/>
      <c r="D18" s="4"/>
      <c r="E18" s="4">
        <f>Tabela1345[[#This Row],[Planowana praca przewozowa]]+Tabela1345[[#This Row],[Wzkm zlecone dodatkowo]]-Tabela1345[[#This Row],[Wzkm niewykonane]]</f>
        <v>362.64</v>
      </c>
      <c r="F18" s="5"/>
      <c r="G18" s="5"/>
      <c r="H18" s="5">
        <f>Tabela1345[[#This Row],[Planowana praca przewozowa]]*Tabela1345[[#This Row],[Stawka za wzkm]]</f>
        <v>0</v>
      </c>
      <c r="I18" s="5">
        <f>Tabela1345[[#This Row],[Kwota netto wynagrodzenia]]*0.08</f>
        <v>0</v>
      </c>
      <c r="J18" s="5">
        <f>Tabela1345[[#This Row],[Kwota netto wynagrodzenia]]+Tabela1345[[#This Row],[VAT 8%]]</f>
        <v>0</v>
      </c>
    </row>
    <row r="19" spans="1:10" s="6" customFormat="1" ht="18" customHeight="1" x14ac:dyDescent="0.3">
      <c r="A19" s="7">
        <v>45576</v>
      </c>
      <c r="B19" s="4">
        <v>362.64</v>
      </c>
      <c r="C19" s="4"/>
      <c r="D19" s="4"/>
      <c r="E19" s="4">
        <f>Tabela1345[[#This Row],[Planowana praca przewozowa]]+Tabela1345[[#This Row],[Wzkm zlecone dodatkowo]]-Tabela1345[[#This Row],[Wzkm niewykonane]]</f>
        <v>362.64</v>
      </c>
      <c r="F19" s="5"/>
      <c r="G19" s="5"/>
      <c r="H19" s="5">
        <f>Tabela1345[[#This Row],[Planowana praca przewozowa]]*Tabela1345[[#This Row],[Stawka za wzkm]]</f>
        <v>0</v>
      </c>
      <c r="I19" s="5">
        <f>Tabela1345[[#This Row],[Kwota netto wynagrodzenia]]*0.08</f>
        <v>0</v>
      </c>
      <c r="J19" s="5">
        <f>Tabela1345[[#This Row],[Kwota netto wynagrodzenia]]+Tabela1345[[#This Row],[VAT 8%]]</f>
        <v>0</v>
      </c>
    </row>
    <row r="20" spans="1:10" s="6" customFormat="1" ht="18" customHeight="1" x14ac:dyDescent="0.3">
      <c r="A20" s="7">
        <v>45577</v>
      </c>
      <c r="B20" s="4">
        <v>103.32000000000001</v>
      </c>
      <c r="C20" s="4"/>
      <c r="D20" s="4"/>
      <c r="E20" s="4">
        <f>Tabela1345[[#This Row],[Planowana praca przewozowa]]+Tabela1345[[#This Row],[Wzkm zlecone dodatkowo]]-Tabela1345[[#This Row],[Wzkm niewykonane]]</f>
        <v>103.32000000000001</v>
      </c>
      <c r="F20" s="5"/>
      <c r="G20" s="5"/>
      <c r="H20" s="5">
        <f>Tabela1345[[#This Row],[Planowana praca przewozowa]]*Tabela1345[[#This Row],[Stawka za wzkm]]</f>
        <v>0</v>
      </c>
      <c r="I20" s="5">
        <f>Tabela1345[[#This Row],[Kwota netto wynagrodzenia]]*0.08</f>
        <v>0</v>
      </c>
      <c r="J20" s="5">
        <f>Tabela1345[[#This Row],[Kwota netto wynagrodzenia]]+Tabela1345[[#This Row],[VAT 8%]]</f>
        <v>0</v>
      </c>
    </row>
    <row r="21" spans="1:10" s="6" customFormat="1" ht="18" customHeight="1" x14ac:dyDescent="0.3">
      <c r="A21" s="7">
        <v>45578</v>
      </c>
      <c r="B21" s="4">
        <v>0</v>
      </c>
      <c r="C21" s="4"/>
      <c r="D21" s="4"/>
      <c r="E21" s="4">
        <f>Tabela1345[[#This Row],[Planowana praca przewozowa]]+Tabela1345[[#This Row],[Wzkm zlecone dodatkowo]]-Tabela1345[[#This Row],[Wzkm niewykonane]]</f>
        <v>0</v>
      </c>
      <c r="F21" s="5"/>
      <c r="G21" s="5"/>
      <c r="H21" s="5">
        <f>Tabela1345[[#This Row],[Planowana praca przewozowa]]*Tabela1345[[#This Row],[Stawka za wzkm]]</f>
        <v>0</v>
      </c>
      <c r="I21" s="5">
        <f>Tabela1345[[#This Row],[Kwota netto wynagrodzenia]]*0.08</f>
        <v>0</v>
      </c>
      <c r="J21" s="5">
        <f>Tabela1345[[#This Row],[Kwota netto wynagrodzenia]]+Tabela1345[[#This Row],[VAT 8%]]</f>
        <v>0</v>
      </c>
    </row>
    <row r="22" spans="1:10" s="6" customFormat="1" ht="18" customHeight="1" x14ac:dyDescent="0.3">
      <c r="A22" s="7">
        <v>45579</v>
      </c>
      <c r="B22" s="4">
        <v>362.64</v>
      </c>
      <c r="C22" s="4"/>
      <c r="D22" s="4"/>
      <c r="E22" s="4">
        <f>Tabela1345[[#This Row],[Planowana praca przewozowa]]+Tabela1345[[#This Row],[Wzkm zlecone dodatkowo]]-Tabela1345[[#This Row],[Wzkm niewykonane]]</f>
        <v>362.64</v>
      </c>
      <c r="F22" s="5"/>
      <c r="G22" s="5"/>
      <c r="H22" s="5">
        <f>Tabela1345[[#This Row],[Planowana praca przewozowa]]*Tabela1345[[#This Row],[Stawka za wzkm]]</f>
        <v>0</v>
      </c>
      <c r="I22" s="5">
        <f>Tabela1345[[#This Row],[Kwota netto wynagrodzenia]]*0.08</f>
        <v>0</v>
      </c>
      <c r="J22" s="5">
        <f>Tabela1345[[#This Row],[Kwota netto wynagrodzenia]]+Tabela1345[[#This Row],[VAT 8%]]</f>
        <v>0</v>
      </c>
    </row>
    <row r="23" spans="1:10" s="6" customFormat="1" ht="18" customHeight="1" x14ac:dyDescent="0.3">
      <c r="A23" s="7">
        <v>45580</v>
      </c>
      <c r="B23" s="4">
        <v>362.64</v>
      </c>
      <c r="C23" s="4"/>
      <c r="D23" s="4"/>
      <c r="E23" s="4">
        <f>Tabela1345[[#This Row],[Planowana praca przewozowa]]+Tabela1345[[#This Row],[Wzkm zlecone dodatkowo]]-Tabela1345[[#This Row],[Wzkm niewykonane]]</f>
        <v>362.64</v>
      </c>
      <c r="F23" s="5"/>
      <c r="G23" s="5"/>
      <c r="H23" s="5">
        <f>Tabela1345[[#This Row],[Planowana praca przewozowa]]*Tabela1345[[#This Row],[Stawka za wzkm]]</f>
        <v>0</v>
      </c>
      <c r="I23" s="5">
        <f>Tabela1345[[#This Row],[Kwota netto wynagrodzenia]]*0.08</f>
        <v>0</v>
      </c>
      <c r="J23" s="5">
        <f>Tabela1345[[#This Row],[Kwota netto wynagrodzenia]]+Tabela1345[[#This Row],[VAT 8%]]</f>
        <v>0</v>
      </c>
    </row>
    <row r="24" spans="1:10" s="6" customFormat="1" ht="18" customHeight="1" x14ac:dyDescent="0.3">
      <c r="A24" s="7">
        <v>45581</v>
      </c>
      <c r="B24" s="4">
        <v>362.64</v>
      </c>
      <c r="C24" s="4"/>
      <c r="D24" s="4"/>
      <c r="E24" s="4">
        <f>Tabela1345[[#This Row],[Planowana praca przewozowa]]+Tabela1345[[#This Row],[Wzkm zlecone dodatkowo]]-Tabela1345[[#This Row],[Wzkm niewykonane]]</f>
        <v>362.64</v>
      </c>
      <c r="F24" s="5"/>
      <c r="G24" s="5"/>
      <c r="H24" s="5">
        <f>Tabela1345[[#This Row],[Planowana praca przewozowa]]*Tabela1345[[#This Row],[Stawka za wzkm]]</f>
        <v>0</v>
      </c>
      <c r="I24" s="5">
        <f>Tabela1345[[#This Row],[Kwota netto wynagrodzenia]]*0.08</f>
        <v>0</v>
      </c>
      <c r="J24" s="5">
        <f>Tabela1345[[#This Row],[Kwota netto wynagrodzenia]]+Tabela1345[[#This Row],[VAT 8%]]</f>
        <v>0</v>
      </c>
    </row>
    <row r="25" spans="1:10" s="6" customFormat="1" ht="18" customHeight="1" x14ac:dyDescent="0.3">
      <c r="A25" s="7">
        <v>45582</v>
      </c>
      <c r="B25" s="4">
        <v>362.64</v>
      </c>
      <c r="C25" s="4"/>
      <c r="D25" s="4"/>
      <c r="E25" s="4">
        <f>Tabela1345[[#This Row],[Planowana praca przewozowa]]+Tabela1345[[#This Row],[Wzkm zlecone dodatkowo]]-Tabela1345[[#This Row],[Wzkm niewykonane]]</f>
        <v>362.64</v>
      </c>
      <c r="F25" s="5"/>
      <c r="G25" s="5"/>
      <c r="H25" s="5">
        <f>Tabela1345[[#This Row],[Planowana praca przewozowa]]*Tabela1345[[#This Row],[Stawka za wzkm]]</f>
        <v>0</v>
      </c>
      <c r="I25" s="5">
        <f>Tabela1345[[#This Row],[Kwota netto wynagrodzenia]]*0.08</f>
        <v>0</v>
      </c>
      <c r="J25" s="5">
        <f>Tabela1345[[#This Row],[Kwota netto wynagrodzenia]]+Tabela1345[[#This Row],[VAT 8%]]</f>
        <v>0</v>
      </c>
    </row>
    <row r="26" spans="1:10" s="6" customFormat="1" ht="18" customHeight="1" x14ac:dyDescent="0.3">
      <c r="A26" s="7">
        <v>45583</v>
      </c>
      <c r="B26" s="4">
        <v>362.64</v>
      </c>
      <c r="C26" s="4"/>
      <c r="D26" s="4"/>
      <c r="E26" s="4">
        <f>Tabela1345[[#This Row],[Planowana praca przewozowa]]+Tabela1345[[#This Row],[Wzkm zlecone dodatkowo]]-Tabela1345[[#This Row],[Wzkm niewykonane]]</f>
        <v>362.64</v>
      </c>
      <c r="F26" s="5"/>
      <c r="G26" s="5"/>
      <c r="H26" s="5">
        <f>Tabela1345[[#This Row],[Planowana praca przewozowa]]*Tabela1345[[#This Row],[Stawka za wzkm]]</f>
        <v>0</v>
      </c>
      <c r="I26" s="5">
        <f>Tabela1345[[#This Row],[Kwota netto wynagrodzenia]]*0.08</f>
        <v>0</v>
      </c>
      <c r="J26" s="5">
        <f>Tabela1345[[#This Row],[Kwota netto wynagrodzenia]]+Tabela1345[[#This Row],[VAT 8%]]</f>
        <v>0</v>
      </c>
    </row>
    <row r="27" spans="1:10" s="6" customFormat="1" ht="18" customHeight="1" x14ac:dyDescent="0.3">
      <c r="A27" s="7">
        <v>45584</v>
      </c>
      <c r="B27" s="4">
        <v>103.32000000000001</v>
      </c>
      <c r="C27" s="4"/>
      <c r="D27" s="4"/>
      <c r="E27" s="4">
        <f>Tabela1345[[#This Row],[Planowana praca przewozowa]]+Tabela1345[[#This Row],[Wzkm zlecone dodatkowo]]-Tabela1345[[#This Row],[Wzkm niewykonane]]</f>
        <v>103.32000000000001</v>
      </c>
      <c r="F27" s="5"/>
      <c r="G27" s="5"/>
      <c r="H27" s="5">
        <f>Tabela1345[[#This Row],[Planowana praca przewozowa]]*Tabela1345[[#This Row],[Stawka za wzkm]]</f>
        <v>0</v>
      </c>
      <c r="I27" s="5">
        <f>Tabela1345[[#This Row],[Kwota netto wynagrodzenia]]*0.08</f>
        <v>0</v>
      </c>
      <c r="J27" s="5">
        <f>Tabela1345[[#This Row],[Kwota netto wynagrodzenia]]+Tabela1345[[#This Row],[VAT 8%]]</f>
        <v>0</v>
      </c>
    </row>
    <row r="28" spans="1:10" s="6" customFormat="1" ht="18" customHeight="1" x14ac:dyDescent="0.3">
      <c r="A28" s="7">
        <v>45585</v>
      </c>
      <c r="B28" s="4">
        <v>0</v>
      </c>
      <c r="C28" s="4"/>
      <c r="D28" s="4"/>
      <c r="E28" s="4">
        <f>Tabela1345[[#This Row],[Planowana praca przewozowa]]+Tabela1345[[#This Row],[Wzkm zlecone dodatkowo]]-Tabela1345[[#This Row],[Wzkm niewykonane]]</f>
        <v>0</v>
      </c>
      <c r="F28" s="5"/>
      <c r="G28" s="5"/>
      <c r="H28" s="5">
        <f>Tabela1345[[#This Row],[Planowana praca przewozowa]]*Tabela1345[[#This Row],[Stawka za wzkm]]</f>
        <v>0</v>
      </c>
      <c r="I28" s="5">
        <f>Tabela1345[[#This Row],[Kwota netto wynagrodzenia]]*0.08</f>
        <v>0</v>
      </c>
      <c r="J28" s="5">
        <f>Tabela1345[[#This Row],[Kwota netto wynagrodzenia]]+Tabela1345[[#This Row],[VAT 8%]]</f>
        <v>0</v>
      </c>
    </row>
    <row r="29" spans="1:10" s="6" customFormat="1" ht="18" customHeight="1" x14ac:dyDescent="0.3">
      <c r="A29" s="7">
        <v>45586</v>
      </c>
      <c r="B29" s="4">
        <v>362.64</v>
      </c>
      <c r="C29" s="4"/>
      <c r="D29" s="4"/>
      <c r="E29" s="4">
        <f>Tabela1345[[#This Row],[Planowana praca przewozowa]]+Tabela1345[[#This Row],[Wzkm zlecone dodatkowo]]-Tabela1345[[#This Row],[Wzkm niewykonane]]</f>
        <v>362.64</v>
      </c>
      <c r="F29" s="5"/>
      <c r="G29" s="5"/>
      <c r="H29" s="5">
        <f>Tabela1345[[#This Row],[Planowana praca przewozowa]]*Tabela1345[[#This Row],[Stawka za wzkm]]</f>
        <v>0</v>
      </c>
      <c r="I29" s="5">
        <f>Tabela1345[[#This Row],[Kwota netto wynagrodzenia]]*0.08</f>
        <v>0</v>
      </c>
      <c r="J29" s="5">
        <f>Tabela1345[[#This Row],[Kwota netto wynagrodzenia]]+Tabela1345[[#This Row],[VAT 8%]]</f>
        <v>0</v>
      </c>
    </row>
    <row r="30" spans="1:10" s="6" customFormat="1" ht="18" customHeight="1" x14ac:dyDescent="0.3">
      <c r="A30" s="7">
        <v>45587</v>
      </c>
      <c r="B30" s="4">
        <v>362.64</v>
      </c>
      <c r="C30" s="4"/>
      <c r="D30" s="4"/>
      <c r="E30" s="4">
        <f>Tabela1345[[#This Row],[Planowana praca przewozowa]]+Tabela1345[[#This Row],[Wzkm zlecone dodatkowo]]-Tabela1345[[#This Row],[Wzkm niewykonane]]</f>
        <v>362.64</v>
      </c>
      <c r="F30" s="5"/>
      <c r="G30" s="5"/>
      <c r="H30" s="5">
        <f>Tabela1345[[#This Row],[Planowana praca przewozowa]]*Tabela1345[[#This Row],[Stawka za wzkm]]</f>
        <v>0</v>
      </c>
      <c r="I30" s="5">
        <f>Tabela1345[[#This Row],[Kwota netto wynagrodzenia]]*0.08</f>
        <v>0</v>
      </c>
      <c r="J30" s="5">
        <f>Tabela1345[[#This Row],[Kwota netto wynagrodzenia]]+Tabela1345[[#This Row],[VAT 8%]]</f>
        <v>0</v>
      </c>
    </row>
    <row r="31" spans="1:10" s="6" customFormat="1" ht="18" customHeight="1" x14ac:dyDescent="0.3">
      <c r="A31" s="7">
        <v>45588</v>
      </c>
      <c r="B31" s="4">
        <v>362.64</v>
      </c>
      <c r="C31" s="4"/>
      <c r="D31" s="4"/>
      <c r="E31" s="4">
        <f>Tabela1345[[#This Row],[Planowana praca przewozowa]]+Tabela1345[[#This Row],[Wzkm zlecone dodatkowo]]-Tabela1345[[#This Row],[Wzkm niewykonane]]</f>
        <v>362.64</v>
      </c>
      <c r="F31" s="5"/>
      <c r="G31" s="5"/>
      <c r="H31" s="5">
        <f>Tabela1345[[#This Row],[Planowana praca przewozowa]]*Tabela1345[[#This Row],[Stawka za wzkm]]</f>
        <v>0</v>
      </c>
      <c r="I31" s="5">
        <f>Tabela1345[[#This Row],[Kwota netto wynagrodzenia]]*0.08</f>
        <v>0</v>
      </c>
      <c r="J31" s="5">
        <f>Tabela1345[[#This Row],[Kwota netto wynagrodzenia]]+Tabela1345[[#This Row],[VAT 8%]]</f>
        <v>0</v>
      </c>
    </row>
    <row r="32" spans="1:10" s="6" customFormat="1" ht="18" customHeight="1" x14ac:dyDescent="0.3">
      <c r="A32" s="7">
        <v>45589</v>
      </c>
      <c r="B32" s="4">
        <v>362.64</v>
      </c>
      <c r="C32" s="4"/>
      <c r="D32" s="4"/>
      <c r="E32" s="4">
        <f>Tabela1345[[#This Row],[Planowana praca przewozowa]]+Tabela1345[[#This Row],[Wzkm zlecone dodatkowo]]-Tabela1345[[#This Row],[Wzkm niewykonane]]</f>
        <v>362.64</v>
      </c>
      <c r="F32" s="5"/>
      <c r="G32" s="5"/>
      <c r="H32" s="5">
        <f>Tabela1345[[#This Row],[Planowana praca przewozowa]]*Tabela1345[[#This Row],[Stawka za wzkm]]</f>
        <v>0</v>
      </c>
      <c r="I32" s="5">
        <f>Tabela1345[[#This Row],[Kwota netto wynagrodzenia]]*0.08</f>
        <v>0</v>
      </c>
      <c r="J32" s="5">
        <f>Tabela1345[[#This Row],[Kwota netto wynagrodzenia]]+Tabela1345[[#This Row],[VAT 8%]]</f>
        <v>0</v>
      </c>
    </row>
    <row r="33" spans="1:10" s="6" customFormat="1" ht="18" customHeight="1" x14ac:dyDescent="0.3">
      <c r="A33" s="7">
        <v>45590</v>
      </c>
      <c r="B33" s="4">
        <v>362.64</v>
      </c>
      <c r="C33" s="4"/>
      <c r="D33" s="4"/>
      <c r="E33" s="4">
        <f>Tabela1345[[#This Row],[Planowana praca przewozowa]]+Tabela1345[[#This Row],[Wzkm zlecone dodatkowo]]-Tabela1345[[#This Row],[Wzkm niewykonane]]</f>
        <v>362.64</v>
      </c>
      <c r="F33" s="5"/>
      <c r="G33" s="5"/>
      <c r="H33" s="5">
        <f>Tabela1345[[#This Row],[Planowana praca przewozowa]]*Tabela1345[[#This Row],[Stawka za wzkm]]</f>
        <v>0</v>
      </c>
      <c r="I33" s="5">
        <f>Tabela1345[[#This Row],[Kwota netto wynagrodzenia]]*0.08</f>
        <v>0</v>
      </c>
      <c r="J33" s="5">
        <f>Tabela1345[[#This Row],[Kwota netto wynagrodzenia]]+Tabela1345[[#This Row],[VAT 8%]]</f>
        <v>0</v>
      </c>
    </row>
    <row r="34" spans="1:10" s="6" customFormat="1" ht="18" customHeight="1" x14ac:dyDescent="0.3">
      <c r="A34" s="7">
        <v>45591</v>
      </c>
      <c r="B34" s="4">
        <v>103.32000000000001</v>
      </c>
      <c r="C34" s="4"/>
      <c r="D34" s="4"/>
      <c r="E34" s="4">
        <f>Tabela1345[[#This Row],[Planowana praca przewozowa]]+Tabela1345[[#This Row],[Wzkm zlecone dodatkowo]]-Tabela1345[[#This Row],[Wzkm niewykonane]]</f>
        <v>103.32000000000001</v>
      </c>
      <c r="F34" s="5"/>
      <c r="G34" s="5"/>
      <c r="H34" s="5">
        <f>Tabela1345[[#This Row],[Planowana praca przewozowa]]*Tabela1345[[#This Row],[Stawka za wzkm]]</f>
        <v>0</v>
      </c>
      <c r="I34" s="5">
        <f>Tabela1345[[#This Row],[Kwota netto wynagrodzenia]]*0.08</f>
        <v>0</v>
      </c>
      <c r="J34" s="5">
        <f>Tabela1345[[#This Row],[Kwota netto wynagrodzenia]]+Tabela1345[[#This Row],[VAT 8%]]</f>
        <v>0</v>
      </c>
    </row>
    <row r="35" spans="1:10" s="6" customFormat="1" ht="18" customHeight="1" x14ac:dyDescent="0.3">
      <c r="A35" s="7">
        <v>45592</v>
      </c>
      <c r="B35" s="4">
        <v>0</v>
      </c>
      <c r="C35" s="4"/>
      <c r="D35" s="4"/>
      <c r="E35" s="4">
        <f>Tabela1345[[#This Row],[Planowana praca przewozowa]]+Tabela1345[[#This Row],[Wzkm zlecone dodatkowo]]-Tabela1345[[#This Row],[Wzkm niewykonane]]</f>
        <v>0</v>
      </c>
      <c r="F35" s="5"/>
      <c r="G35" s="5"/>
      <c r="H35" s="5">
        <f>Tabela1345[[#This Row],[Planowana praca przewozowa]]*Tabela1345[[#This Row],[Stawka za wzkm]]</f>
        <v>0</v>
      </c>
      <c r="I35" s="5">
        <f>Tabela1345[[#This Row],[Kwota netto wynagrodzenia]]*0.08</f>
        <v>0</v>
      </c>
      <c r="J35" s="5">
        <f>Tabela1345[[#This Row],[Kwota netto wynagrodzenia]]+Tabela1345[[#This Row],[VAT 8%]]</f>
        <v>0</v>
      </c>
    </row>
    <row r="36" spans="1:10" s="6" customFormat="1" ht="18" customHeight="1" x14ac:dyDescent="0.3">
      <c r="A36" s="7">
        <v>45593</v>
      </c>
      <c r="B36" s="4">
        <v>362.64</v>
      </c>
      <c r="C36" s="4"/>
      <c r="D36" s="4"/>
      <c r="E36" s="4">
        <f>Tabela1345[[#This Row],[Planowana praca przewozowa]]+Tabela1345[[#This Row],[Wzkm zlecone dodatkowo]]-Tabela1345[[#This Row],[Wzkm niewykonane]]</f>
        <v>362.64</v>
      </c>
      <c r="F36" s="5"/>
      <c r="G36" s="5"/>
      <c r="H36" s="5">
        <f>Tabela1345[[#This Row],[Planowana praca przewozowa]]*Tabela1345[[#This Row],[Stawka za wzkm]]</f>
        <v>0</v>
      </c>
      <c r="I36" s="5">
        <f>Tabela1345[[#This Row],[Kwota netto wynagrodzenia]]*0.08</f>
        <v>0</v>
      </c>
      <c r="J36" s="5">
        <f>Tabela1345[[#This Row],[Kwota netto wynagrodzenia]]+Tabela1345[[#This Row],[VAT 8%]]</f>
        <v>0</v>
      </c>
    </row>
    <row r="37" spans="1:10" s="6" customFormat="1" ht="18" customHeight="1" x14ac:dyDescent="0.3">
      <c r="A37" s="7">
        <v>45594</v>
      </c>
      <c r="B37" s="4">
        <v>362.64</v>
      </c>
      <c r="C37" s="4"/>
      <c r="D37" s="4"/>
      <c r="E37" s="4">
        <f>Tabela1345[[#This Row],[Planowana praca przewozowa]]+Tabela1345[[#This Row],[Wzkm zlecone dodatkowo]]-Tabela1345[[#This Row],[Wzkm niewykonane]]</f>
        <v>362.64</v>
      </c>
      <c r="F37" s="5"/>
      <c r="G37" s="5"/>
      <c r="H37" s="5">
        <f>Tabela1345[[#This Row],[Planowana praca przewozowa]]*Tabela1345[[#This Row],[Stawka za wzkm]]</f>
        <v>0</v>
      </c>
      <c r="I37" s="5">
        <f>Tabela1345[[#This Row],[Kwota netto wynagrodzenia]]*0.08</f>
        <v>0</v>
      </c>
      <c r="J37" s="5">
        <f>Tabela1345[[#This Row],[Kwota netto wynagrodzenia]]+Tabela1345[[#This Row],[VAT 8%]]</f>
        <v>0</v>
      </c>
    </row>
    <row r="38" spans="1:10" s="6" customFormat="1" ht="18" customHeight="1" x14ac:dyDescent="0.3">
      <c r="A38" s="7">
        <v>45595</v>
      </c>
      <c r="B38" s="4">
        <v>362.64</v>
      </c>
      <c r="C38" s="4"/>
      <c r="D38" s="4"/>
      <c r="E38" s="4">
        <f>Tabela1345[[#This Row],[Planowana praca przewozowa]]+Tabela1345[[#This Row],[Wzkm zlecone dodatkowo]]-Tabela1345[[#This Row],[Wzkm niewykonane]]</f>
        <v>362.64</v>
      </c>
      <c r="F38" s="5"/>
      <c r="G38" s="5"/>
      <c r="H38" s="5">
        <f>Tabela1345[[#This Row],[Planowana praca przewozowa]]*Tabela1345[[#This Row],[Stawka za wzkm]]</f>
        <v>0</v>
      </c>
      <c r="I38" s="5">
        <f>Tabela1345[[#This Row],[Kwota netto wynagrodzenia]]*0.08</f>
        <v>0</v>
      </c>
      <c r="J38" s="5">
        <f>Tabela1345[[#This Row],[Kwota netto wynagrodzenia]]+Tabela1345[[#This Row],[VAT 8%]]</f>
        <v>0</v>
      </c>
    </row>
    <row r="39" spans="1:10" s="6" customFormat="1" ht="18" customHeight="1" x14ac:dyDescent="0.3">
      <c r="A39" s="7">
        <v>45596</v>
      </c>
      <c r="B39" s="4">
        <v>362.64</v>
      </c>
      <c r="C39" s="4"/>
      <c r="D39" s="4"/>
      <c r="E39" s="4">
        <f>Tabela1345[[#This Row],[Planowana praca przewozowa]]+Tabela1345[[#This Row],[Wzkm zlecone dodatkowo]]-Tabela1345[[#This Row],[Wzkm niewykonane]]</f>
        <v>362.64</v>
      </c>
      <c r="F39" s="5"/>
      <c r="G39" s="5"/>
      <c r="H39" s="5">
        <f>Tabela1345[[#This Row],[Planowana praca przewozowa]]*Tabela1345[[#This Row],[Stawka za wzkm]]</f>
        <v>0</v>
      </c>
      <c r="I39" s="5">
        <f>Tabela1345[[#This Row],[Kwota netto wynagrodzenia]]*0.08</f>
        <v>0</v>
      </c>
      <c r="J39" s="5">
        <f>Tabela1345[[#This Row],[Kwota netto wynagrodzenia]]+Tabela1345[[#This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SUBTOTAL(109,Tabela1345[Planowana praca przewozowa])</f>
        <v>8754.0000000000018</v>
      </c>
      <c r="C40" s="12">
        <f>SUBTOTAL(109,Tabela1345[Wzkm zlecone dodatkowo])</f>
        <v>0</v>
      </c>
      <c r="D40" s="12">
        <f>SUBTOTAL(109,Tabela1345[Wzkm niewykonane])</f>
        <v>0</v>
      </c>
      <c r="E40" s="12">
        <f>SUBTOTAL(109,Tabela1345[Wzkm wykonane łącznie])</f>
        <v>8754.0000000000018</v>
      </c>
      <c r="F40" s="13"/>
      <c r="G40" s="13">
        <f>SUBTOTAL(109,Tabela1345[Kary i potrącenia])</f>
        <v>0</v>
      </c>
      <c r="H40" s="13">
        <f>SUBTOTAL(109,Tabela1345[Kwota netto wynagrodzenia])</f>
        <v>0</v>
      </c>
      <c r="I40" s="13">
        <f>SUBTOTAL(109,Tabela1345[VAT 8%])</f>
        <v>0</v>
      </c>
      <c r="J40" s="13">
        <f>SUBTOTAL(109,Tabela1345[Wynagrodzenie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E57-488F-4F33-B1A8-F5C388426C03}">
  <sheetPr>
    <pageSetUpPr fitToPage="1"/>
  </sheetPr>
  <dimension ref="A1:K39"/>
  <sheetViews>
    <sheetView zoomScaleNormal="100" workbookViewId="0">
      <selection activeCell="F32" sqref="F32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21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45597</v>
      </c>
      <c r="B9" s="4">
        <v>0</v>
      </c>
      <c r="C9" s="4"/>
      <c r="D9" s="4"/>
      <c r="E9" s="4">
        <f>Tabela13456[[#This Row],[Planowana praca przewozowa]]+Tabela13456[[#This Row],[Wzkm zlecone dodatkowo]]-Tabela13456[[#This Row],[Wzkm niewykonane]]</f>
        <v>0</v>
      </c>
      <c r="F9" s="5"/>
      <c r="G9" s="5"/>
      <c r="H9" s="5">
        <f>Tabela13456[[#This Row],[Planowana praca przewozowa]]*Tabela13456[[#This Row],[Stawka za wzkm]]</f>
        <v>0</v>
      </c>
      <c r="I9" s="5">
        <f>Tabela13456[[#This Row],[Kwota netto wynagrodzenia]]*0.08</f>
        <v>0</v>
      </c>
      <c r="J9" s="5">
        <f>Tabela13456[[#This Row],[Kwota netto wynagrodzenia]]+Tabela13456[[#This Row],[VAT 8%]]</f>
        <v>0</v>
      </c>
    </row>
    <row r="10" spans="1:11" s="6" customFormat="1" ht="18" customHeight="1" x14ac:dyDescent="0.3">
      <c r="A10" s="7">
        <v>45598</v>
      </c>
      <c r="B10" s="4">
        <v>103.32000000000001</v>
      </c>
      <c r="C10" s="4"/>
      <c r="D10" s="4"/>
      <c r="E10" s="4">
        <f>Tabela13456[[#This Row],[Planowana praca przewozowa]]+Tabela13456[[#This Row],[Wzkm zlecone dodatkowo]]-Tabela13456[[#This Row],[Wzkm niewykonane]]</f>
        <v>103.32000000000001</v>
      </c>
      <c r="F10" s="5"/>
      <c r="G10" s="5"/>
      <c r="H10" s="5">
        <f>Tabela13456[[#This Row],[Planowana praca przewozowa]]*Tabela13456[[#This Row],[Stawka za wzkm]]</f>
        <v>0</v>
      </c>
      <c r="I10" s="5">
        <f>Tabela13456[[#This Row],[Kwota netto wynagrodzenia]]*0.08</f>
        <v>0</v>
      </c>
      <c r="J10" s="5">
        <f>Tabela13456[[#This Row],[Kwota netto wynagrodzenia]]+Tabela13456[[#This Row],[VAT 8%]]</f>
        <v>0</v>
      </c>
    </row>
    <row r="11" spans="1:11" s="6" customFormat="1" ht="18" customHeight="1" x14ac:dyDescent="0.3">
      <c r="A11" s="7">
        <v>45599</v>
      </c>
      <c r="B11" s="4">
        <v>0</v>
      </c>
      <c r="C11" s="4"/>
      <c r="D11" s="4"/>
      <c r="E11" s="4">
        <f>Tabela13456[[#This Row],[Planowana praca przewozowa]]+Tabela13456[[#This Row],[Wzkm zlecone dodatkowo]]-Tabela13456[[#This Row],[Wzkm niewykonane]]</f>
        <v>0</v>
      </c>
      <c r="F11" s="5"/>
      <c r="G11" s="5"/>
      <c r="H11" s="5">
        <f>Tabela13456[[#This Row],[Planowana praca przewozowa]]*Tabela13456[[#This Row],[Stawka za wzkm]]</f>
        <v>0</v>
      </c>
      <c r="I11" s="5">
        <f>Tabela13456[[#This Row],[Kwota netto wynagrodzenia]]*0.08</f>
        <v>0</v>
      </c>
      <c r="J11" s="5">
        <f>Tabela13456[[#This Row],[Kwota netto wynagrodzenia]]+Tabela13456[[#This Row],[VAT 8%]]</f>
        <v>0</v>
      </c>
    </row>
    <row r="12" spans="1:11" s="6" customFormat="1" ht="18" customHeight="1" x14ac:dyDescent="0.3">
      <c r="A12" s="7">
        <v>45600</v>
      </c>
      <c r="B12" s="4">
        <v>362.64</v>
      </c>
      <c r="C12" s="4"/>
      <c r="D12" s="4"/>
      <c r="E12" s="4">
        <f>Tabela13456[[#This Row],[Planowana praca przewozowa]]+Tabela13456[[#This Row],[Wzkm zlecone dodatkowo]]-Tabela13456[[#This Row],[Wzkm niewykonane]]</f>
        <v>362.64</v>
      </c>
      <c r="F12" s="5"/>
      <c r="G12" s="5"/>
      <c r="H12" s="5">
        <f>Tabela13456[[#This Row],[Planowana praca przewozowa]]*Tabela13456[[#This Row],[Stawka za wzkm]]</f>
        <v>0</v>
      </c>
      <c r="I12" s="5">
        <f>Tabela13456[[#This Row],[Kwota netto wynagrodzenia]]*0.08</f>
        <v>0</v>
      </c>
      <c r="J12" s="5">
        <f>Tabela13456[[#This Row],[Kwota netto wynagrodzenia]]+Tabela13456[[#This Row],[VAT 8%]]</f>
        <v>0</v>
      </c>
    </row>
    <row r="13" spans="1:11" s="6" customFormat="1" ht="18" customHeight="1" x14ac:dyDescent="0.3">
      <c r="A13" s="7">
        <v>45601</v>
      </c>
      <c r="B13" s="4">
        <v>362.64</v>
      </c>
      <c r="C13" s="4"/>
      <c r="D13" s="4"/>
      <c r="E13" s="4">
        <f>Tabela13456[[#This Row],[Planowana praca przewozowa]]+Tabela13456[[#This Row],[Wzkm zlecone dodatkowo]]-Tabela13456[[#This Row],[Wzkm niewykonane]]</f>
        <v>362.64</v>
      </c>
      <c r="F13" s="5"/>
      <c r="G13" s="5"/>
      <c r="H13" s="5">
        <f>Tabela13456[[#This Row],[Planowana praca przewozowa]]*Tabela13456[[#This Row],[Stawka za wzkm]]</f>
        <v>0</v>
      </c>
      <c r="I13" s="5">
        <f>Tabela13456[[#This Row],[Kwota netto wynagrodzenia]]*0.08</f>
        <v>0</v>
      </c>
      <c r="J13" s="5">
        <f>Tabela13456[[#This Row],[Kwota netto wynagrodzenia]]+Tabela13456[[#This Row],[VAT 8%]]</f>
        <v>0</v>
      </c>
    </row>
    <row r="14" spans="1:11" s="6" customFormat="1" ht="18" customHeight="1" x14ac:dyDescent="0.3">
      <c r="A14" s="7">
        <v>45602</v>
      </c>
      <c r="B14" s="4">
        <v>362.64</v>
      </c>
      <c r="C14" s="4"/>
      <c r="D14" s="4"/>
      <c r="E14" s="4">
        <f>Tabela13456[[#This Row],[Planowana praca przewozowa]]+Tabela13456[[#This Row],[Wzkm zlecone dodatkowo]]-Tabela13456[[#This Row],[Wzkm niewykonane]]</f>
        <v>362.64</v>
      </c>
      <c r="F14" s="5"/>
      <c r="G14" s="5"/>
      <c r="H14" s="5">
        <f>Tabela13456[[#This Row],[Planowana praca przewozowa]]*Tabela13456[[#This Row],[Stawka za wzkm]]</f>
        <v>0</v>
      </c>
      <c r="I14" s="5">
        <f>Tabela13456[[#This Row],[Kwota netto wynagrodzenia]]*0.08</f>
        <v>0</v>
      </c>
      <c r="J14" s="5">
        <f>Tabela13456[[#This Row],[Kwota netto wynagrodzenia]]+Tabela13456[[#This Row],[VAT 8%]]</f>
        <v>0</v>
      </c>
    </row>
    <row r="15" spans="1:11" s="6" customFormat="1" ht="18" customHeight="1" x14ac:dyDescent="0.3">
      <c r="A15" s="7">
        <v>45603</v>
      </c>
      <c r="B15" s="4">
        <v>362.64</v>
      </c>
      <c r="C15" s="4"/>
      <c r="D15" s="4"/>
      <c r="E15" s="4">
        <f>Tabela13456[[#This Row],[Planowana praca przewozowa]]+Tabela13456[[#This Row],[Wzkm zlecone dodatkowo]]-Tabela13456[[#This Row],[Wzkm niewykonane]]</f>
        <v>362.64</v>
      </c>
      <c r="F15" s="5"/>
      <c r="G15" s="5"/>
      <c r="H15" s="5">
        <f>Tabela13456[[#This Row],[Planowana praca przewozowa]]*Tabela13456[[#This Row],[Stawka za wzkm]]</f>
        <v>0</v>
      </c>
      <c r="I15" s="5">
        <f>Tabela13456[[#This Row],[Kwota netto wynagrodzenia]]*0.08</f>
        <v>0</v>
      </c>
      <c r="J15" s="5">
        <f>Tabela13456[[#This Row],[Kwota netto wynagrodzenia]]+Tabela13456[[#This Row],[VAT 8%]]</f>
        <v>0</v>
      </c>
    </row>
    <row r="16" spans="1:11" s="6" customFormat="1" ht="18" customHeight="1" x14ac:dyDescent="0.3">
      <c r="A16" s="7">
        <v>45604</v>
      </c>
      <c r="B16" s="4">
        <v>362.64</v>
      </c>
      <c r="C16" s="4"/>
      <c r="D16" s="4"/>
      <c r="E16" s="4">
        <f>Tabela13456[[#This Row],[Planowana praca przewozowa]]+Tabela13456[[#This Row],[Wzkm zlecone dodatkowo]]-Tabela13456[[#This Row],[Wzkm niewykonane]]</f>
        <v>362.64</v>
      </c>
      <c r="F16" s="5"/>
      <c r="G16" s="5"/>
      <c r="H16" s="5">
        <f>Tabela13456[[#This Row],[Planowana praca przewozowa]]*Tabela13456[[#This Row],[Stawka za wzkm]]</f>
        <v>0</v>
      </c>
      <c r="I16" s="5">
        <f>Tabela13456[[#This Row],[Kwota netto wynagrodzenia]]*0.08</f>
        <v>0</v>
      </c>
      <c r="J16" s="5">
        <f>Tabela13456[[#This Row],[Kwota netto wynagrodzenia]]+Tabela13456[[#This Row],[VAT 8%]]</f>
        <v>0</v>
      </c>
    </row>
    <row r="17" spans="1:10" s="6" customFormat="1" ht="18" customHeight="1" x14ac:dyDescent="0.3">
      <c r="A17" s="7">
        <v>45605</v>
      </c>
      <c r="B17" s="4">
        <v>103.32000000000001</v>
      </c>
      <c r="C17" s="4"/>
      <c r="D17" s="4"/>
      <c r="E17" s="4">
        <f>Tabela13456[[#This Row],[Planowana praca przewozowa]]+Tabela13456[[#This Row],[Wzkm zlecone dodatkowo]]-Tabela13456[[#This Row],[Wzkm niewykonane]]</f>
        <v>103.32000000000001</v>
      </c>
      <c r="F17" s="5"/>
      <c r="G17" s="5"/>
      <c r="H17" s="5">
        <f>Tabela13456[[#This Row],[Planowana praca przewozowa]]*Tabela13456[[#This Row],[Stawka za wzkm]]</f>
        <v>0</v>
      </c>
      <c r="I17" s="5">
        <f>Tabela13456[[#This Row],[Kwota netto wynagrodzenia]]*0.08</f>
        <v>0</v>
      </c>
      <c r="J17" s="5">
        <f>Tabela13456[[#This Row],[Kwota netto wynagrodzenia]]+Tabela13456[[#This Row],[VAT 8%]]</f>
        <v>0</v>
      </c>
    </row>
    <row r="18" spans="1:10" s="6" customFormat="1" ht="18" customHeight="1" x14ac:dyDescent="0.3">
      <c r="A18" s="7">
        <v>45606</v>
      </c>
      <c r="B18" s="4">
        <v>0</v>
      </c>
      <c r="C18" s="4"/>
      <c r="D18" s="4"/>
      <c r="E18" s="4">
        <f>Tabela13456[[#This Row],[Planowana praca przewozowa]]+Tabela13456[[#This Row],[Wzkm zlecone dodatkowo]]-Tabela13456[[#This Row],[Wzkm niewykonane]]</f>
        <v>0</v>
      </c>
      <c r="F18" s="5"/>
      <c r="G18" s="5"/>
      <c r="H18" s="5">
        <f>Tabela13456[[#This Row],[Planowana praca przewozowa]]*Tabela13456[[#This Row],[Stawka za wzkm]]</f>
        <v>0</v>
      </c>
      <c r="I18" s="5">
        <f>Tabela13456[[#This Row],[Kwota netto wynagrodzenia]]*0.08</f>
        <v>0</v>
      </c>
      <c r="J18" s="5">
        <f>Tabela13456[[#This Row],[Kwota netto wynagrodzenia]]+Tabela13456[[#This Row],[VAT 8%]]</f>
        <v>0</v>
      </c>
    </row>
    <row r="19" spans="1:10" s="6" customFormat="1" ht="18" customHeight="1" x14ac:dyDescent="0.3">
      <c r="A19" s="7">
        <v>45607</v>
      </c>
      <c r="B19" s="4">
        <v>0</v>
      </c>
      <c r="C19" s="4"/>
      <c r="D19" s="4"/>
      <c r="E19" s="4">
        <f>Tabela13456[[#This Row],[Planowana praca przewozowa]]+Tabela13456[[#This Row],[Wzkm zlecone dodatkowo]]-Tabela13456[[#This Row],[Wzkm niewykonane]]</f>
        <v>0</v>
      </c>
      <c r="F19" s="5"/>
      <c r="G19" s="5"/>
      <c r="H19" s="5">
        <f>Tabela13456[[#This Row],[Planowana praca przewozowa]]*Tabela13456[[#This Row],[Stawka za wzkm]]</f>
        <v>0</v>
      </c>
      <c r="I19" s="5">
        <f>Tabela13456[[#This Row],[Kwota netto wynagrodzenia]]*0.08</f>
        <v>0</v>
      </c>
      <c r="J19" s="5">
        <f>Tabela13456[[#This Row],[Kwota netto wynagrodzenia]]+Tabela13456[[#This Row],[VAT 8%]]</f>
        <v>0</v>
      </c>
    </row>
    <row r="20" spans="1:10" s="6" customFormat="1" ht="18" customHeight="1" x14ac:dyDescent="0.3">
      <c r="A20" s="7">
        <v>45608</v>
      </c>
      <c r="B20" s="4">
        <v>362.64</v>
      </c>
      <c r="C20" s="4"/>
      <c r="D20" s="4"/>
      <c r="E20" s="4">
        <f>Tabela13456[[#This Row],[Planowana praca przewozowa]]+Tabela13456[[#This Row],[Wzkm zlecone dodatkowo]]-Tabela13456[[#This Row],[Wzkm niewykonane]]</f>
        <v>362.64</v>
      </c>
      <c r="F20" s="5"/>
      <c r="G20" s="5"/>
      <c r="H20" s="5">
        <f>Tabela13456[[#This Row],[Planowana praca przewozowa]]*Tabela13456[[#This Row],[Stawka za wzkm]]</f>
        <v>0</v>
      </c>
      <c r="I20" s="5">
        <f>Tabela13456[[#This Row],[Kwota netto wynagrodzenia]]*0.08</f>
        <v>0</v>
      </c>
      <c r="J20" s="5">
        <f>Tabela13456[[#This Row],[Kwota netto wynagrodzenia]]+Tabela13456[[#This Row],[VAT 8%]]</f>
        <v>0</v>
      </c>
    </row>
    <row r="21" spans="1:10" s="6" customFormat="1" ht="18" customHeight="1" x14ac:dyDescent="0.3">
      <c r="A21" s="7">
        <v>45609</v>
      </c>
      <c r="B21" s="4">
        <v>362.64</v>
      </c>
      <c r="C21" s="4"/>
      <c r="D21" s="4"/>
      <c r="E21" s="4">
        <f>Tabela13456[[#This Row],[Planowana praca przewozowa]]+Tabela13456[[#This Row],[Wzkm zlecone dodatkowo]]-Tabela13456[[#This Row],[Wzkm niewykonane]]</f>
        <v>362.64</v>
      </c>
      <c r="F21" s="5"/>
      <c r="G21" s="5"/>
      <c r="H21" s="5">
        <f>Tabela13456[[#This Row],[Planowana praca przewozowa]]*Tabela13456[[#This Row],[Stawka za wzkm]]</f>
        <v>0</v>
      </c>
      <c r="I21" s="5">
        <f>Tabela13456[[#This Row],[Kwota netto wynagrodzenia]]*0.08</f>
        <v>0</v>
      </c>
      <c r="J21" s="5">
        <f>Tabela13456[[#This Row],[Kwota netto wynagrodzenia]]+Tabela13456[[#This Row],[VAT 8%]]</f>
        <v>0</v>
      </c>
    </row>
    <row r="22" spans="1:10" s="6" customFormat="1" ht="18" customHeight="1" x14ac:dyDescent="0.3">
      <c r="A22" s="7">
        <v>45610</v>
      </c>
      <c r="B22" s="4">
        <v>362.64</v>
      </c>
      <c r="C22" s="4"/>
      <c r="D22" s="4"/>
      <c r="E22" s="4">
        <f>Tabela13456[[#This Row],[Planowana praca przewozowa]]+Tabela13456[[#This Row],[Wzkm zlecone dodatkowo]]-Tabela13456[[#This Row],[Wzkm niewykonane]]</f>
        <v>362.64</v>
      </c>
      <c r="F22" s="5"/>
      <c r="G22" s="5"/>
      <c r="H22" s="5">
        <f>Tabela13456[[#This Row],[Planowana praca przewozowa]]*Tabela13456[[#This Row],[Stawka za wzkm]]</f>
        <v>0</v>
      </c>
      <c r="I22" s="5">
        <f>Tabela13456[[#This Row],[Kwota netto wynagrodzenia]]*0.08</f>
        <v>0</v>
      </c>
      <c r="J22" s="5">
        <f>Tabela13456[[#This Row],[Kwota netto wynagrodzenia]]+Tabela13456[[#This Row],[VAT 8%]]</f>
        <v>0</v>
      </c>
    </row>
    <row r="23" spans="1:10" s="6" customFormat="1" ht="18" customHeight="1" x14ac:dyDescent="0.3">
      <c r="A23" s="7">
        <v>45611</v>
      </c>
      <c r="B23" s="4">
        <v>362.64</v>
      </c>
      <c r="C23" s="4"/>
      <c r="D23" s="4"/>
      <c r="E23" s="4">
        <f>Tabela13456[[#This Row],[Planowana praca przewozowa]]+Tabela13456[[#This Row],[Wzkm zlecone dodatkowo]]-Tabela13456[[#This Row],[Wzkm niewykonane]]</f>
        <v>362.64</v>
      </c>
      <c r="F23" s="5"/>
      <c r="G23" s="5"/>
      <c r="H23" s="5">
        <f>Tabela13456[[#This Row],[Planowana praca przewozowa]]*Tabela13456[[#This Row],[Stawka za wzkm]]</f>
        <v>0</v>
      </c>
      <c r="I23" s="5">
        <f>Tabela13456[[#This Row],[Kwota netto wynagrodzenia]]*0.08</f>
        <v>0</v>
      </c>
      <c r="J23" s="5">
        <f>Tabela13456[[#This Row],[Kwota netto wynagrodzenia]]+Tabela13456[[#This Row],[VAT 8%]]</f>
        <v>0</v>
      </c>
    </row>
    <row r="24" spans="1:10" s="6" customFormat="1" ht="18" customHeight="1" x14ac:dyDescent="0.3">
      <c r="A24" s="7">
        <v>45612</v>
      </c>
      <c r="B24" s="4">
        <v>103.32000000000001</v>
      </c>
      <c r="C24" s="4"/>
      <c r="D24" s="4"/>
      <c r="E24" s="4">
        <f>Tabela13456[[#This Row],[Planowana praca przewozowa]]+Tabela13456[[#This Row],[Wzkm zlecone dodatkowo]]-Tabela13456[[#This Row],[Wzkm niewykonane]]</f>
        <v>103.32000000000001</v>
      </c>
      <c r="F24" s="5"/>
      <c r="G24" s="5"/>
      <c r="H24" s="5">
        <f>Tabela13456[[#This Row],[Planowana praca przewozowa]]*Tabela13456[[#This Row],[Stawka za wzkm]]</f>
        <v>0</v>
      </c>
      <c r="I24" s="5">
        <f>Tabela13456[[#This Row],[Kwota netto wynagrodzenia]]*0.08</f>
        <v>0</v>
      </c>
      <c r="J24" s="5">
        <f>Tabela13456[[#This Row],[Kwota netto wynagrodzenia]]+Tabela13456[[#This Row],[VAT 8%]]</f>
        <v>0</v>
      </c>
    </row>
    <row r="25" spans="1:10" s="6" customFormat="1" ht="18" customHeight="1" x14ac:dyDescent="0.3">
      <c r="A25" s="7">
        <v>45613</v>
      </c>
      <c r="B25" s="4">
        <v>0</v>
      </c>
      <c r="C25" s="4"/>
      <c r="D25" s="4"/>
      <c r="E25" s="4">
        <f>Tabela13456[[#This Row],[Planowana praca przewozowa]]+Tabela13456[[#This Row],[Wzkm zlecone dodatkowo]]-Tabela13456[[#This Row],[Wzkm niewykonane]]</f>
        <v>0</v>
      </c>
      <c r="F25" s="5"/>
      <c r="G25" s="5"/>
      <c r="H25" s="5">
        <f>Tabela13456[[#This Row],[Planowana praca przewozowa]]*Tabela13456[[#This Row],[Stawka za wzkm]]</f>
        <v>0</v>
      </c>
      <c r="I25" s="5">
        <f>Tabela13456[[#This Row],[Kwota netto wynagrodzenia]]*0.08</f>
        <v>0</v>
      </c>
      <c r="J25" s="5">
        <f>Tabela13456[[#This Row],[Kwota netto wynagrodzenia]]+Tabela13456[[#This Row],[VAT 8%]]</f>
        <v>0</v>
      </c>
    </row>
    <row r="26" spans="1:10" s="6" customFormat="1" ht="18" customHeight="1" x14ac:dyDescent="0.3">
      <c r="A26" s="7">
        <v>45614</v>
      </c>
      <c r="B26" s="4">
        <v>362.64</v>
      </c>
      <c r="C26" s="4"/>
      <c r="D26" s="4"/>
      <c r="E26" s="4">
        <f>Tabela13456[[#This Row],[Planowana praca przewozowa]]+Tabela13456[[#This Row],[Wzkm zlecone dodatkowo]]-Tabela13456[[#This Row],[Wzkm niewykonane]]</f>
        <v>362.64</v>
      </c>
      <c r="F26" s="5"/>
      <c r="G26" s="5"/>
      <c r="H26" s="5">
        <f>Tabela13456[[#This Row],[Planowana praca przewozowa]]*Tabela13456[[#This Row],[Stawka za wzkm]]</f>
        <v>0</v>
      </c>
      <c r="I26" s="5">
        <f>Tabela13456[[#This Row],[Kwota netto wynagrodzenia]]*0.08</f>
        <v>0</v>
      </c>
      <c r="J26" s="5">
        <f>Tabela13456[[#This Row],[Kwota netto wynagrodzenia]]+Tabela13456[[#This Row],[VAT 8%]]</f>
        <v>0</v>
      </c>
    </row>
    <row r="27" spans="1:10" s="6" customFormat="1" ht="18" customHeight="1" x14ac:dyDescent="0.3">
      <c r="A27" s="7">
        <v>45615</v>
      </c>
      <c r="B27" s="4">
        <v>362.64</v>
      </c>
      <c r="C27" s="4"/>
      <c r="D27" s="4"/>
      <c r="E27" s="4">
        <f>Tabela13456[[#This Row],[Planowana praca przewozowa]]+Tabela13456[[#This Row],[Wzkm zlecone dodatkowo]]-Tabela13456[[#This Row],[Wzkm niewykonane]]</f>
        <v>362.64</v>
      </c>
      <c r="F27" s="5"/>
      <c r="G27" s="5"/>
      <c r="H27" s="5">
        <f>Tabela13456[[#This Row],[Planowana praca przewozowa]]*Tabela13456[[#This Row],[Stawka za wzkm]]</f>
        <v>0</v>
      </c>
      <c r="I27" s="5">
        <f>Tabela13456[[#This Row],[Kwota netto wynagrodzenia]]*0.08</f>
        <v>0</v>
      </c>
      <c r="J27" s="5">
        <f>Tabela13456[[#This Row],[Kwota netto wynagrodzenia]]+Tabela13456[[#This Row],[VAT 8%]]</f>
        <v>0</v>
      </c>
    </row>
    <row r="28" spans="1:10" s="6" customFormat="1" ht="18" customHeight="1" x14ac:dyDescent="0.3">
      <c r="A28" s="7">
        <v>45616</v>
      </c>
      <c r="B28" s="4">
        <v>362.64</v>
      </c>
      <c r="C28" s="4"/>
      <c r="D28" s="4"/>
      <c r="E28" s="4">
        <f>Tabela13456[[#This Row],[Planowana praca przewozowa]]+Tabela13456[[#This Row],[Wzkm zlecone dodatkowo]]-Tabela13456[[#This Row],[Wzkm niewykonane]]</f>
        <v>362.64</v>
      </c>
      <c r="F28" s="5"/>
      <c r="G28" s="5"/>
      <c r="H28" s="5">
        <f>Tabela13456[[#This Row],[Planowana praca przewozowa]]*Tabela13456[[#This Row],[Stawka za wzkm]]</f>
        <v>0</v>
      </c>
      <c r="I28" s="5">
        <f>Tabela13456[[#This Row],[Kwota netto wynagrodzenia]]*0.08</f>
        <v>0</v>
      </c>
      <c r="J28" s="5">
        <f>Tabela13456[[#This Row],[Kwota netto wynagrodzenia]]+Tabela13456[[#This Row],[VAT 8%]]</f>
        <v>0</v>
      </c>
    </row>
    <row r="29" spans="1:10" s="6" customFormat="1" ht="18" customHeight="1" x14ac:dyDescent="0.3">
      <c r="A29" s="7">
        <v>45617</v>
      </c>
      <c r="B29" s="4">
        <v>362.64</v>
      </c>
      <c r="C29" s="4"/>
      <c r="D29" s="4"/>
      <c r="E29" s="4">
        <f>Tabela13456[[#This Row],[Planowana praca przewozowa]]+Tabela13456[[#This Row],[Wzkm zlecone dodatkowo]]-Tabela13456[[#This Row],[Wzkm niewykonane]]</f>
        <v>362.64</v>
      </c>
      <c r="F29" s="5"/>
      <c r="G29" s="5"/>
      <c r="H29" s="5">
        <f>Tabela13456[[#This Row],[Planowana praca przewozowa]]*Tabela13456[[#This Row],[Stawka za wzkm]]</f>
        <v>0</v>
      </c>
      <c r="I29" s="5">
        <f>Tabela13456[[#This Row],[Kwota netto wynagrodzenia]]*0.08</f>
        <v>0</v>
      </c>
      <c r="J29" s="5">
        <f>Tabela13456[[#This Row],[Kwota netto wynagrodzenia]]+Tabela13456[[#This Row],[VAT 8%]]</f>
        <v>0</v>
      </c>
    </row>
    <row r="30" spans="1:10" s="6" customFormat="1" ht="18" customHeight="1" x14ac:dyDescent="0.3">
      <c r="A30" s="7">
        <v>45618</v>
      </c>
      <c r="B30" s="4">
        <v>362.64</v>
      </c>
      <c r="C30" s="4"/>
      <c r="D30" s="4"/>
      <c r="E30" s="4">
        <f>Tabela13456[[#This Row],[Planowana praca przewozowa]]+Tabela13456[[#This Row],[Wzkm zlecone dodatkowo]]-Tabela13456[[#This Row],[Wzkm niewykonane]]</f>
        <v>362.64</v>
      </c>
      <c r="F30" s="5"/>
      <c r="G30" s="5"/>
      <c r="H30" s="5">
        <f>Tabela13456[[#This Row],[Planowana praca przewozowa]]*Tabela13456[[#This Row],[Stawka za wzkm]]</f>
        <v>0</v>
      </c>
      <c r="I30" s="5">
        <f>Tabela13456[[#This Row],[Kwota netto wynagrodzenia]]*0.08</f>
        <v>0</v>
      </c>
      <c r="J30" s="5">
        <f>Tabela13456[[#This Row],[Kwota netto wynagrodzenia]]+Tabela13456[[#This Row],[VAT 8%]]</f>
        <v>0</v>
      </c>
    </row>
    <row r="31" spans="1:10" s="6" customFormat="1" ht="18" customHeight="1" x14ac:dyDescent="0.3">
      <c r="A31" s="7">
        <v>45619</v>
      </c>
      <c r="B31" s="4">
        <v>103.32000000000001</v>
      </c>
      <c r="C31" s="4"/>
      <c r="D31" s="4"/>
      <c r="E31" s="4">
        <f>Tabela13456[[#This Row],[Planowana praca przewozowa]]+Tabela13456[[#This Row],[Wzkm zlecone dodatkowo]]-Tabela13456[[#This Row],[Wzkm niewykonane]]</f>
        <v>103.32000000000001</v>
      </c>
      <c r="F31" s="5"/>
      <c r="G31" s="5"/>
      <c r="H31" s="5">
        <f>Tabela13456[[#This Row],[Planowana praca przewozowa]]*Tabela13456[[#This Row],[Stawka za wzkm]]</f>
        <v>0</v>
      </c>
      <c r="I31" s="5">
        <f>Tabela13456[[#This Row],[Kwota netto wynagrodzenia]]*0.08</f>
        <v>0</v>
      </c>
      <c r="J31" s="5">
        <f>Tabela13456[[#This Row],[Kwota netto wynagrodzenia]]+Tabela13456[[#This Row],[VAT 8%]]</f>
        <v>0</v>
      </c>
    </row>
    <row r="32" spans="1:10" s="6" customFormat="1" ht="18" customHeight="1" x14ac:dyDescent="0.3">
      <c r="A32" s="7">
        <v>45620</v>
      </c>
      <c r="B32" s="4">
        <v>0</v>
      </c>
      <c r="C32" s="4"/>
      <c r="D32" s="4"/>
      <c r="E32" s="4">
        <f>Tabela13456[[#This Row],[Planowana praca przewozowa]]+Tabela13456[[#This Row],[Wzkm zlecone dodatkowo]]-Tabela13456[[#This Row],[Wzkm niewykonane]]</f>
        <v>0</v>
      </c>
      <c r="F32" s="5"/>
      <c r="G32" s="5"/>
      <c r="H32" s="5">
        <f>Tabela13456[[#This Row],[Planowana praca przewozowa]]*Tabela13456[[#This Row],[Stawka za wzkm]]</f>
        <v>0</v>
      </c>
      <c r="I32" s="5">
        <f>Tabela13456[[#This Row],[Kwota netto wynagrodzenia]]*0.08</f>
        <v>0</v>
      </c>
      <c r="J32" s="5">
        <f>Tabela13456[[#This Row],[Kwota netto wynagrodzenia]]+Tabela13456[[#This Row],[VAT 8%]]</f>
        <v>0</v>
      </c>
    </row>
    <row r="33" spans="1:10" s="6" customFormat="1" ht="18" customHeight="1" x14ac:dyDescent="0.3">
      <c r="A33" s="7">
        <v>45621</v>
      </c>
      <c r="B33" s="4">
        <v>362.64</v>
      </c>
      <c r="C33" s="4"/>
      <c r="D33" s="4"/>
      <c r="E33" s="4">
        <f>Tabela13456[[#This Row],[Planowana praca przewozowa]]+Tabela13456[[#This Row],[Wzkm zlecone dodatkowo]]-Tabela13456[[#This Row],[Wzkm niewykonane]]</f>
        <v>362.64</v>
      </c>
      <c r="F33" s="5"/>
      <c r="G33" s="5"/>
      <c r="H33" s="5">
        <f>Tabela13456[[#This Row],[Planowana praca przewozowa]]*Tabela13456[[#This Row],[Stawka za wzkm]]</f>
        <v>0</v>
      </c>
      <c r="I33" s="5">
        <f>Tabela13456[[#This Row],[Kwota netto wynagrodzenia]]*0.08</f>
        <v>0</v>
      </c>
      <c r="J33" s="5">
        <f>Tabela13456[[#This Row],[Kwota netto wynagrodzenia]]+Tabela13456[[#This Row],[VAT 8%]]</f>
        <v>0</v>
      </c>
    </row>
    <row r="34" spans="1:10" s="6" customFormat="1" ht="18" customHeight="1" x14ac:dyDescent="0.3">
      <c r="A34" s="7">
        <v>45622</v>
      </c>
      <c r="B34" s="4">
        <v>362.64</v>
      </c>
      <c r="C34" s="4"/>
      <c r="D34" s="4"/>
      <c r="E34" s="4">
        <f>Tabela13456[[#This Row],[Planowana praca przewozowa]]+Tabela13456[[#This Row],[Wzkm zlecone dodatkowo]]-Tabela13456[[#This Row],[Wzkm niewykonane]]</f>
        <v>362.64</v>
      </c>
      <c r="F34" s="5"/>
      <c r="G34" s="5"/>
      <c r="H34" s="5">
        <f>Tabela13456[[#This Row],[Planowana praca przewozowa]]*Tabela13456[[#This Row],[Stawka za wzkm]]</f>
        <v>0</v>
      </c>
      <c r="I34" s="5">
        <f>Tabela13456[[#This Row],[Kwota netto wynagrodzenia]]*0.08</f>
        <v>0</v>
      </c>
      <c r="J34" s="5">
        <f>Tabela13456[[#This Row],[Kwota netto wynagrodzenia]]+Tabela13456[[#This Row],[VAT 8%]]</f>
        <v>0</v>
      </c>
    </row>
    <row r="35" spans="1:10" s="6" customFormat="1" ht="18" customHeight="1" x14ac:dyDescent="0.3">
      <c r="A35" s="7">
        <v>45623</v>
      </c>
      <c r="B35" s="4">
        <v>362.64</v>
      </c>
      <c r="C35" s="4"/>
      <c r="D35" s="4"/>
      <c r="E35" s="4">
        <f>Tabela13456[[#This Row],[Planowana praca przewozowa]]+Tabela13456[[#This Row],[Wzkm zlecone dodatkowo]]-Tabela13456[[#This Row],[Wzkm niewykonane]]</f>
        <v>362.64</v>
      </c>
      <c r="F35" s="5"/>
      <c r="G35" s="5"/>
      <c r="H35" s="5">
        <f>Tabela13456[[#This Row],[Planowana praca przewozowa]]*Tabela13456[[#This Row],[Stawka za wzkm]]</f>
        <v>0</v>
      </c>
      <c r="I35" s="5">
        <f>Tabela13456[[#This Row],[Kwota netto wynagrodzenia]]*0.08</f>
        <v>0</v>
      </c>
      <c r="J35" s="5">
        <f>Tabela13456[[#This Row],[Kwota netto wynagrodzenia]]+Tabela13456[[#This Row],[VAT 8%]]</f>
        <v>0</v>
      </c>
    </row>
    <row r="36" spans="1:10" s="6" customFormat="1" ht="18" customHeight="1" x14ac:dyDescent="0.3">
      <c r="A36" s="7">
        <v>45624</v>
      </c>
      <c r="B36" s="4">
        <v>362.64</v>
      </c>
      <c r="C36" s="4"/>
      <c r="D36" s="4"/>
      <c r="E36" s="4">
        <f>Tabela13456[[#This Row],[Planowana praca przewozowa]]+Tabela13456[[#This Row],[Wzkm zlecone dodatkowo]]-Tabela13456[[#This Row],[Wzkm niewykonane]]</f>
        <v>362.64</v>
      </c>
      <c r="F36" s="5"/>
      <c r="G36" s="5"/>
      <c r="H36" s="5">
        <f>Tabela13456[[#This Row],[Planowana praca przewozowa]]*Tabela13456[[#This Row],[Stawka za wzkm]]</f>
        <v>0</v>
      </c>
      <c r="I36" s="5">
        <f>Tabela13456[[#This Row],[Kwota netto wynagrodzenia]]*0.08</f>
        <v>0</v>
      </c>
      <c r="J36" s="5">
        <f>Tabela13456[[#This Row],[Kwota netto wynagrodzenia]]+Tabela13456[[#This Row],[VAT 8%]]</f>
        <v>0</v>
      </c>
    </row>
    <row r="37" spans="1:10" s="6" customFormat="1" ht="18" customHeight="1" x14ac:dyDescent="0.3">
      <c r="A37" s="7">
        <v>45625</v>
      </c>
      <c r="B37" s="4">
        <v>362.64</v>
      </c>
      <c r="C37" s="4"/>
      <c r="D37" s="4"/>
      <c r="E37" s="4">
        <f>Tabela13456[[#This Row],[Planowana praca przewozowa]]+Tabela13456[[#This Row],[Wzkm zlecone dodatkowo]]-Tabela13456[[#This Row],[Wzkm niewykonane]]</f>
        <v>362.64</v>
      </c>
      <c r="F37" s="5"/>
      <c r="G37" s="5"/>
      <c r="H37" s="5">
        <f>Tabela13456[[#This Row],[Planowana praca przewozowa]]*Tabela13456[[#This Row],[Stawka za wzkm]]</f>
        <v>0</v>
      </c>
      <c r="I37" s="5">
        <f>Tabela13456[[#This Row],[Kwota netto wynagrodzenia]]*0.08</f>
        <v>0</v>
      </c>
      <c r="J37" s="5">
        <f>Tabela13456[[#This Row],[Kwota netto wynagrodzenia]]+Tabela13456[[#This Row],[VAT 8%]]</f>
        <v>0</v>
      </c>
    </row>
    <row r="38" spans="1:10" s="6" customFormat="1" ht="18" customHeight="1" x14ac:dyDescent="0.3">
      <c r="A38" s="7">
        <v>45626</v>
      </c>
      <c r="B38" s="4">
        <v>103.32000000000001</v>
      </c>
      <c r="C38" s="4"/>
      <c r="D38" s="4"/>
      <c r="E38" s="4">
        <f>Tabela13456[[#This Row],[Planowana praca przewozowa]]+Tabela13456[[#This Row],[Wzkm zlecone dodatkowo]]-Tabela13456[[#This Row],[Wzkm niewykonane]]</f>
        <v>103.32000000000001</v>
      </c>
      <c r="F38" s="5"/>
      <c r="G38" s="5"/>
      <c r="H38" s="5">
        <f>Tabela13456[[#This Row],[Planowana praca przewozowa]]*Tabela13456[[#This Row],[Stawka za wzkm]]</f>
        <v>0</v>
      </c>
      <c r="I38" s="5">
        <f>Tabela13456[[#This Row],[Kwota netto wynagrodzenia]]*0.08</f>
        <v>0</v>
      </c>
      <c r="J38" s="5">
        <f>Tabela13456[[#This Row],[Kwota netto wynagrodzenia]]+Tabela13456[[#This Row],[VAT 8%]]</f>
        <v>0</v>
      </c>
    </row>
    <row r="39" spans="1:10" s="6" customFormat="1" ht="30" customHeight="1" x14ac:dyDescent="0.3">
      <c r="A39" s="3" t="s">
        <v>15</v>
      </c>
      <c r="B39" s="12">
        <f>SUBTOTAL(109,Tabela13456[Planowana praca przewozowa])</f>
        <v>7406.7600000000011</v>
      </c>
      <c r="C39" s="12">
        <f>SUBTOTAL(109,Tabela13456[Wzkm zlecone dodatkowo])</f>
        <v>0</v>
      </c>
      <c r="D39" s="12">
        <f>SUBTOTAL(109,Tabela13456[Wzkm niewykonane])</f>
        <v>0</v>
      </c>
      <c r="E39" s="12">
        <f>SUBTOTAL(109,Tabela13456[Wzkm wykonane łącznie])</f>
        <v>7406.7600000000011</v>
      </c>
      <c r="F39" s="13"/>
      <c r="G39" s="13">
        <f>SUBTOTAL(109,Tabela13456[Kary i potrącenia])</f>
        <v>0</v>
      </c>
      <c r="H39" s="13">
        <f>SUBTOTAL(109,Tabela13456[Kwota netto wynagrodzenia])</f>
        <v>0</v>
      </c>
      <c r="I39" s="13">
        <f>SUBTOTAL(109,Tabela13456[VAT 8%])</f>
        <v>0</v>
      </c>
      <c r="J39" s="13">
        <f>SUBTOTAL(109,Tabela13456[Wynagrodzenie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8DD5-40CE-4636-BCF9-E6D6084028C1}">
  <sheetPr>
    <pageSetUpPr fitToPage="1"/>
  </sheetPr>
  <dimension ref="A1:K40"/>
  <sheetViews>
    <sheetView zoomScaleNormal="100" workbookViewId="0">
      <selection activeCell="F30" sqref="F30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45627</v>
      </c>
      <c r="B9" s="4">
        <v>0</v>
      </c>
      <c r="C9" s="4"/>
      <c r="D9" s="4"/>
      <c r="E9" s="4">
        <f>Tabela134567[[#This Row],[Planowana praca przewozowa]]+Tabela134567[[#This Row],[Wzkm zlecone dodatkowo]]-Tabela134567[[#This Row],[Wzkm niewykonane]]</f>
        <v>0</v>
      </c>
      <c r="F9" s="5"/>
      <c r="G9" s="5"/>
      <c r="H9" s="5">
        <f>Tabela134567[[#This Row],[Planowana praca przewozowa]]*Tabela134567[[#This Row],[Stawka za wzkm]]</f>
        <v>0</v>
      </c>
      <c r="I9" s="5">
        <f>Tabela134567[[#This Row],[Kwota netto wynagrodzenia]]*0.08</f>
        <v>0</v>
      </c>
      <c r="J9" s="5">
        <f>Tabela134567[[#This Row],[Kwota netto wynagrodzenia]]+Tabela134567[[#This Row],[VAT 8%]]</f>
        <v>0</v>
      </c>
    </row>
    <row r="10" spans="1:11" s="6" customFormat="1" ht="18" customHeight="1" x14ac:dyDescent="0.3">
      <c r="A10" s="7">
        <v>45628</v>
      </c>
      <c r="B10" s="4">
        <v>362.64</v>
      </c>
      <c r="C10" s="4"/>
      <c r="D10" s="4"/>
      <c r="E10" s="4">
        <f>Tabela134567[[#This Row],[Planowana praca przewozowa]]+Tabela134567[[#This Row],[Wzkm zlecone dodatkowo]]-Tabela134567[[#This Row],[Wzkm niewykonane]]</f>
        <v>362.64</v>
      </c>
      <c r="F10" s="5"/>
      <c r="G10" s="5"/>
      <c r="H10" s="5">
        <f>Tabela134567[[#This Row],[Planowana praca przewozowa]]*Tabela134567[[#This Row],[Stawka za wzkm]]</f>
        <v>0</v>
      </c>
      <c r="I10" s="5">
        <f>Tabela134567[[#This Row],[Kwota netto wynagrodzenia]]*0.08</f>
        <v>0</v>
      </c>
      <c r="J10" s="5">
        <f>Tabela134567[[#This Row],[Kwota netto wynagrodzenia]]+Tabela134567[[#This Row],[VAT 8%]]</f>
        <v>0</v>
      </c>
    </row>
    <row r="11" spans="1:11" s="6" customFormat="1" ht="18" customHeight="1" x14ac:dyDescent="0.3">
      <c r="A11" s="7">
        <v>45629</v>
      </c>
      <c r="B11" s="4">
        <v>362.64</v>
      </c>
      <c r="C11" s="4"/>
      <c r="D11" s="4"/>
      <c r="E11" s="4">
        <f>Tabela134567[[#This Row],[Planowana praca przewozowa]]+Tabela134567[[#This Row],[Wzkm zlecone dodatkowo]]-Tabela134567[[#This Row],[Wzkm niewykonane]]</f>
        <v>362.64</v>
      </c>
      <c r="F11" s="5"/>
      <c r="G11" s="5"/>
      <c r="H11" s="5">
        <f>Tabela134567[[#This Row],[Planowana praca przewozowa]]*Tabela134567[[#This Row],[Stawka za wzkm]]</f>
        <v>0</v>
      </c>
      <c r="I11" s="5">
        <f>Tabela134567[[#This Row],[Kwota netto wynagrodzenia]]*0.08</f>
        <v>0</v>
      </c>
      <c r="J11" s="5">
        <f>Tabela134567[[#This Row],[Kwota netto wynagrodzenia]]+Tabela134567[[#This Row],[VAT 8%]]</f>
        <v>0</v>
      </c>
    </row>
    <row r="12" spans="1:11" s="6" customFormat="1" ht="18" customHeight="1" x14ac:dyDescent="0.3">
      <c r="A12" s="7">
        <v>45630</v>
      </c>
      <c r="B12" s="4">
        <v>362.64</v>
      </c>
      <c r="C12" s="4"/>
      <c r="D12" s="4"/>
      <c r="E12" s="4">
        <f>Tabela134567[[#This Row],[Planowana praca przewozowa]]+Tabela134567[[#This Row],[Wzkm zlecone dodatkowo]]-Tabela134567[[#This Row],[Wzkm niewykonane]]</f>
        <v>362.64</v>
      </c>
      <c r="F12" s="5"/>
      <c r="G12" s="5"/>
      <c r="H12" s="5">
        <f>Tabela134567[[#This Row],[Planowana praca przewozowa]]*Tabela134567[[#This Row],[Stawka za wzkm]]</f>
        <v>0</v>
      </c>
      <c r="I12" s="5">
        <f>Tabela134567[[#This Row],[Kwota netto wynagrodzenia]]*0.08</f>
        <v>0</v>
      </c>
      <c r="J12" s="5">
        <f>Tabela134567[[#This Row],[Kwota netto wynagrodzenia]]+Tabela134567[[#This Row],[VAT 8%]]</f>
        <v>0</v>
      </c>
    </row>
    <row r="13" spans="1:11" s="6" customFormat="1" ht="18" customHeight="1" x14ac:dyDescent="0.3">
      <c r="A13" s="7">
        <v>45631</v>
      </c>
      <c r="B13" s="4">
        <v>362.64</v>
      </c>
      <c r="C13" s="4"/>
      <c r="D13" s="4"/>
      <c r="E13" s="4">
        <f>Tabela134567[[#This Row],[Planowana praca przewozowa]]+Tabela134567[[#This Row],[Wzkm zlecone dodatkowo]]-Tabela134567[[#This Row],[Wzkm niewykonane]]</f>
        <v>362.64</v>
      </c>
      <c r="F13" s="5"/>
      <c r="G13" s="5"/>
      <c r="H13" s="5">
        <f>Tabela134567[[#This Row],[Planowana praca przewozowa]]*Tabela134567[[#This Row],[Stawka za wzkm]]</f>
        <v>0</v>
      </c>
      <c r="I13" s="5">
        <f>Tabela134567[[#This Row],[Kwota netto wynagrodzenia]]*0.08</f>
        <v>0</v>
      </c>
      <c r="J13" s="5">
        <f>Tabela134567[[#This Row],[Kwota netto wynagrodzenia]]+Tabela134567[[#This Row],[VAT 8%]]</f>
        <v>0</v>
      </c>
    </row>
    <row r="14" spans="1:11" s="6" customFormat="1" ht="18" customHeight="1" x14ac:dyDescent="0.3">
      <c r="A14" s="7">
        <v>45632</v>
      </c>
      <c r="B14" s="4">
        <v>362.64</v>
      </c>
      <c r="C14" s="4"/>
      <c r="D14" s="4"/>
      <c r="E14" s="4">
        <f>Tabela134567[[#This Row],[Planowana praca przewozowa]]+Tabela134567[[#This Row],[Wzkm zlecone dodatkowo]]-Tabela134567[[#This Row],[Wzkm niewykonane]]</f>
        <v>362.64</v>
      </c>
      <c r="F14" s="5"/>
      <c r="G14" s="5"/>
      <c r="H14" s="5">
        <f>Tabela134567[[#This Row],[Planowana praca przewozowa]]*Tabela134567[[#This Row],[Stawka za wzkm]]</f>
        <v>0</v>
      </c>
      <c r="I14" s="5">
        <f>Tabela134567[[#This Row],[Kwota netto wynagrodzenia]]*0.08</f>
        <v>0</v>
      </c>
      <c r="J14" s="5">
        <f>Tabela134567[[#This Row],[Kwota netto wynagrodzenia]]+Tabela134567[[#This Row],[VAT 8%]]</f>
        <v>0</v>
      </c>
    </row>
    <row r="15" spans="1:11" s="6" customFormat="1" ht="18" customHeight="1" x14ac:dyDescent="0.3">
      <c r="A15" s="7">
        <v>45633</v>
      </c>
      <c r="B15" s="4">
        <v>103.32000000000001</v>
      </c>
      <c r="C15" s="4"/>
      <c r="D15" s="4"/>
      <c r="E15" s="4">
        <f>Tabela134567[[#This Row],[Planowana praca przewozowa]]+Tabela134567[[#This Row],[Wzkm zlecone dodatkowo]]-Tabela134567[[#This Row],[Wzkm niewykonane]]</f>
        <v>103.32000000000001</v>
      </c>
      <c r="F15" s="5"/>
      <c r="G15" s="5"/>
      <c r="H15" s="5">
        <f>Tabela134567[[#This Row],[Planowana praca przewozowa]]*Tabela134567[[#This Row],[Stawka za wzkm]]</f>
        <v>0</v>
      </c>
      <c r="I15" s="5">
        <f>Tabela134567[[#This Row],[Kwota netto wynagrodzenia]]*0.08</f>
        <v>0</v>
      </c>
      <c r="J15" s="5">
        <f>Tabela134567[[#This Row],[Kwota netto wynagrodzenia]]+Tabela134567[[#This Row],[VAT 8%]]</f>
        <v>0</v>
      </c>
    </row>
    <row r="16" spans="1:11" s="6" customFormat="1" ht="18" customHeight="1" x14ac:dyDescent="0.3">
      <c r="A16" s="7">
        <v>45634</v>
      </c>
      <c r="B16" s="4">
        <v>0</v>
      </c>
      <c r="C16" s="4"/>
      <c r="D16" s="4"/>
      <c r="E16" s="4">
        <f>Tabela134567[[#This Row],[Planowana praca przewozowa]]+Tabela134567[[#This Row],[Wzkm zlecone dodatkowo]]-Tabela134567[[#This Row],[Wzkm niewykonane]]</f>
        <v>0</v>
      </c>
      <c r="F16" s="5"/>
      <c r="G16" s="5"/>
      <c r="H16" s="5">
        <f>Tabela134567[[#This Row],[Planowana praca przewozowa]]*Tabela134567[[#This Row],[Stawka za wzkm]]</f>
        <v>0</v>
      </c>
      <c r="I16" s="5">
        <f>Tabela134567[[#This Row],[Kwota netto wynagrodzenia]]*0.08</f>
        <v>0</v>
      </c>
      <c r="J16" s="5">
        <f>Tabela134567[[#This Row],[Kwota netto wynagrodzenia]]+Tabela134567[[#This Row],[VAT 8%]]</f>
        <v>0</v>
      </c>
    </row>
    <row r="17" spans="1:10" s="6" customFormat="1" ht="18" customHeight="1" x14ac:dyDescent="0.3">
      <c r="A17" s="7">
        <v>45635</v>
      </c>
      <c r="B17" s="4">
        <v>362.64</v>
      </c>
      <c r="C17" s="4"/>
      <c r="D17" s="4"/>
      <c r="E17" s="4">
        <f>Tabela134567[[#This Row],[Planowana praca przewozowa]]+Tabela134567[[#This Row],[Wzkm zlecone dodatkowo]]-Tabela134567[[#This Row],[Wzkm niewykonane]]</f>
        <v>362.64</v>
      </c>
      <c r="F17" s="5"/>
      <c r="G17" s="5"/>
      <c r="H17" s="5">
        <f>Tabela134567[[#This Row],[Planowana praca przewozowa]]*Tabela134567[[#This Row],[Stawka za wzkm]]</f>
        <v>0</v>
      </c>
      <c r="I17" s="5">
        <f>Tabela134567[[#This Row],[Kwota netto wynagrodzenia]]*0.08</f>
        <v>0</v>
      </c>
      <c r="J17" s="5">
        <f>Tabela134567[[#This Row],[Kwota netto wynagrodzenia]]+Tabela134567[[#This Row],[VAT 8%]]</f>
        <v>0</v>
      </c>
    </row>
    <row r="18" spans="1:10" s="6" customFormat="1" ht="18" customHeight="1" x14ac:dyDescent="0.3">
      <c r="A18" s="7">
        <v>45636</v>
      </c>
      <c r="B18" s="4">
        <v>362.64</v>
      </c>
      <c r="C18" s="4"/>
      <c r="D18" s="4"/>
      <c r="E18" s="4">
        <f>Tabela134567[[#This Row],[Planowana praca przewozowa]]+Tabela134567[[#This Row],[Wzkm zlecone dodatkowo]]-Tabela134567[[#This Row],[Wzkm niewykonane]]</f>
        <v>362.64</v>
      </c>
      <c r="F18" s="5"/>
      <c r="G18" s="5"/>
      <c r="H18" s="5">
        <f>Tabela134567[[#This Row],[Planowana praca przewozowa]]*Tabela134567[[#This Row],[Stawka za wzkm]]</f>
        <v>0</v>
      </c>
      <c r="I18" s="5">
        <f>Tabela134567[[#This Row],[Kwota netto wynagrodzenia]]*0.08</f>
        <v>0</v>
      </c>
      <c r="J18" s="5">
        <f>Tabela134567[[#This Row],[Kwota netto wynagrodzenia]]+Tabela134567[[#This Row],[VAT 8%]]</f>
        <v>0</v>
      </c>
    </row>
    <row r="19" spans="1:10" s="6" customFormat="1" ht="18" customHeight="1" x14ac:dyDescent="0.3">
      <c r="A19" s="7">
        <v>45637</v>
      </c>
      <c r="B19" s="4">
        <v>362.64</v>
      </c>
      <c r="C19" s="4"/>
      <c r="D19" s="4"/>
      <c r="E19" s="4">
        <f>Tabela134567[[#This Row],[Planowana praca przewozowa]]+Tabela134567[[#This Row],[Wzkm zlecone dodatkowo]]-Tabela134567[[#This Row],[Wzkm niewykonane]]</f>
        <v>362.64</v>
      </c>
      <c r="F19" s="5"/>
      <c r="G19" s="5"/>
      <c r="H19" s="5">
        <f>Tabela134567[[#This Row],[Planowana praca przewozowa]]*Tabela134567[[#This Row],[Stawka za wzkm]]</f>
        <v>0</v>
      </c>
      <c r="I19" s="5">
        <f>Tabela134567[[#This Row],[Kwota netto wynagrodzenia]]*0.08</f>
        <v>0</v>
      </c>
      <c r="J19" s="5">
        <f>Tabela134567[[#This Row],[Kwota netto wynagrodzenia]]+Tabela134567[[#This Row],[VAT 8%]]</f>
        <v>0</v>
      </c>
    </row>
    <row r="20" spans="1:10" s="6" customFormat="1" ht="18" customHeight="1" x14ac:dyDescent="0.3">
      <c r="A20" s="7">
        <v>45638</v>
      </c>
      <c r="B20" s="4">
        <v>362.64</v>
      </c>
      <c r="C20" s="4"/>
      <c r="D20" s="4"/>
      <c r="E20" s="4">
        <f>Tabela134567[[#This Row],[Planowana praca przewozowa]]+Tabela134567[[#This Row],[Wzkm zlecone dodatkowo]]-Tabela134567[[#This Row],[Wzkm niewykonane]]</f>
        <v>362.64</v>
      </c>
      <c r="F20" s="5"/>
      <c r="G20" s="5"/>
      <c r="H20" s="5">
        <f>Tabela134567[[#This Row],[Planowana praca przewozowa]]*Tabela134567[[#This Row],[Stawka za wzkm]]</f>
        <v>0</v>
      </c>
      <c r="I20" s="5">
        <f>Tabela134567[[#This Row],[Kwota netto wynagrodzenia]]*0.08</f>
        <v>0</v>
      </c>
      <c r="J20" s="5">
        <f>Tabela134567[[#This Row],[Kwota netto wynagrodzenia]]+Tabela134567[[#This Row],[VAT 8%]]</f>
        <v>0</v>
      </c>
    </row>
    <row r="21" spans="1:10" s="6" customFormat="1" ht="18" customHeight="1" x14ac:dyDescent="0.3">
      <c r="A21" s="7">
        <v>45639</v>
      </c>
      <c r="B21" s="4">
        <v>362.64</v>
      </c>
      <c r="C21" s="4"/>
      <c r="D21" s="4"/>
      <c r="E21" s="4">
        <f>Tabela134567[[#This Row],[Planowana praca przewozowa]]+Tabela134567[[#This Row],[Wzkm zlecone dodatkowo]]-Tabela134567[[#This Row],[Wzkm niewykonane]]</f>
        <v>362.64</v>
      </c>
      <c r="F21" s="5"/>
      <c r="G21" s="5"/>
      <c r="H21" s="5">
        <f>Tabela134567[[#This Row],[Planowana praca przewozowa]]*Tabela134567[[#This Row],[Stawka za wzkm]]</f>
        <v>0</v>
      </c>
      <c r="I21" s="5">
        <f>Tabela134567[[#This Row],[Kwota netto wynagrodzenia]]*0.08</f>
        <v>0</v>
      </c>
      <c r="J21" s="5">
        <f>Tabela134567[[#This Row],[Kwota netto wynagrodzenia]]+Tabela134567[[#This Row],[VAT 8%]]</f>
        <v>0</v>
      </c>
    </row>
    <row r="22" spans="1:10" s="6" customFormat="1" ht="18" customHeight="1" x14ac:dyDescent="0.3">
      <c r="A22" s="7">
        <v>45640</v>
      </c>
      <c r="B22" s="4">
        <v>103.32000000000001</v>
      </c>
      <c r="C22" s="4"/>
      <c r="D22" s="4"/>
      <c r="E22" s="4">
        <f>Tabela134567[[#This Row],[Planowana praca przewozowa]]+Tabela134567[[#This Row],[Wzkm zlecone dodatkowo]]-Tabela134567[[#This Row],[Wzkm niewykonane]]</f>
        <v>103.32000000000001</v>
      </c>
      <c r="F22" s="5"/>
      <c r="G22" s="5"/>
      <c r="H22" s="5">
        <f>Tabela134567[[#This Row],[Planowana praca przewozowa]]*Tabela134567[[#This Row],[Stawka za wzkm]]</f>
        <v>0</v>
      </c>
      <c r="I22" s="5">
        <f>Tabela134567[[#This Row],[Kwota netto wynagrodzenia]]*0.08</f>
        <v>0</v>
      </c>
      <c r="J22" s="5">
        <f>Tabela134567[[#This Row],[Kwota netto wynagrodzenia]]+Tabela134567[[#This Row],[VAT 8%]]</f>
        <v>0</v>
      </c>
    </row>
    <row r="23" spans="1:10" s="6" customFormat="1" ht="18" customHeight="1" x14ac:dyDescent="0.3">
      <c r="A23" s="7">
        <v>45641</v>
      </c>
      <c r="B23" s="4">
        <v>0</v>
      </c>
      <c r="C23" s="4"/>
      <c r="D23" s="4"/>
      <c r="E23" s="4">
        <f>Tabela134567[[#This Row],[Planowana praca przewozowa]]+Tabela134567[[#This Row],[Wzkm zlecone dodatkowo]]-Tabela134567[[#This Row],[Wzkm niewykonane]]</f>
        <v>0</v>
      </c>
      <c r="F23" s="5"/>
      <c r="G23" s="5"/>
      <c r="H23" s="5">
        <f>Tabela134567[[#This Row],[Planowana praca przewozowa]]*Tabela134567[[#This Row],[Stawka za wzkm]]</f>
        <v>0</v>
      </c>
      <c r="I23" s="5">
        <f>Tabela134567[[#This Row],[Kwota netto wynagrodzenia]]*0.08</f>
        <v>0</v>
      </c>
      <c r="J23" s="5">
        <f>Tabela134567[[#This Row],[Kwota netto wynagrodzenia]]+Tabela134567[[#This Row],[VAT 8%]]</f>
        <v>0</v>
      </c>
    </row>
    <row r="24" spans="1:10" s="6" customFormat="1" ht="18" customHeight="1" x14ac:dyDescent="0.3">
      <c r="A24" s="7">
        <v>45642</v>
      </c>
      <c r="B24" s="4">
        <v>362.64</v>
      </c>
      <c r="C24" s="4"/>
      <c r="D24" s="4"/>
      <c r="E24" s="4">
        <f>Tabela134567[[#This Row],[Planowana praca przewozowa]]+Tabela134567[[#This Row],[Wzkm zlecone dodatkowo]]-Tabela134567[[#This Row],[Wzkm niewykonane]]</f>
        <v>362.64</v>
      </c>
      <c r="F24" s="5"/>
      <c r="G24" s="5"/>
      <c r="H24" s="5">
        <f>Tabela134567[[#This Row],[Planowana praca przewozowa]]*Tabela134567[[#This Row],[Stawka za wzkm]]</f>
        <v>0</v>
      </c>
      <c r="I24" s="5">
        <f>Tabela134567[[#This Row],[Kwota netto wynagrodzenia]]*0.08</f>
        <v>0</v>
      </c>
      <c r="J24" s="5">
        <f>Tabela134567[[#This Row],[Kwota netto wynagrodzenia]]+Tabela134567[[#This Row],[VAT 8%]]</f>
        <v>0</v>
      </c>
    </row>
    <row r="25" spans="1:10" s="6" customFormat="1" ht="18" customHeight="1" x14ac:dyDescent="0.3">
      <c r="A25" s="7">
        <v>45643</v>
      </c>
      <c r="B25" s="4">
        <v>362.64</v>
      </c>
      <c r="C25" s="4"/>
      <c r="D25" s="4"/>
      <c r="E25" s="4">
        <f>Tabela134567[[#This Row],[Planowana praca przewozowa]]+Tabela134567[[#This Row],[Wzkm zlecone dodatkowo]]-Tabela134567[[#This Row],[Wzkm niewykonane]]</f>
        <v>362.64</v>
      </c>
      <c r="F25" s="5"/>
      <c r="G25" s="5"/>
      <c r="H25" s="5">
        <f>Tabela134567[[#This Row],[Planowana praca przewozowa]]*Tabela134567[[#This Row],[Stawka za wzkm]]</f>
        <v>0</v>
      </c>
      <c r="I25" s="5">
        <f>Tabela134567[[#This Row],[Kwota netto wynagrodzenia]]*0.08</f>
        <v>0</v>
      </c>
      <c r="J25" s="5">
        <f>Tabela134567[[#This Row],[Kwota netto wynagrodzenia]]+Tabela134567[[#This Row],[VAT 8%]]</f>
        <v>0</v>
      </c>
    </row>
    <row r="26" spans="1:10" s="6" customFormat="1" ht="18" customHeight="1" x14ac:dyDescent="0.3">
      <c r="A26" s="7">
        <v>45644</v>
      </c>
      <c r="B26" s="4">
        <v>362.64</v>
      </c>
      <c r="C26" s="4"/>
      <c r="D26" s="4"/>
      <c r="E26" s="4">
        <f>Tabela134567[[#This Row],[Planowana praca przewozowa]]+Tabela134567[[#This Row],[Wzkm zlecone dodatkowo]]-Tabela134567[[#This Row],[Wzkm niewykonane]]</f>
        <v>362.64</v>
      </c>
      <c r="F26" s="5"/>
      <c r="G26" s="5"/>
      <c r="H26" s="5">
        <f>Tabela134567[[#This Row],[Planowana praca przewozowa]]*Tabela134567[[#This Row],[Stawka za wzkm]]</f>
        <v>0</v>
      </c>
      <c r="I26" s="5">
        <f>Tabela134567[[#This Row],[Kwota netto wynagrodzenia]]*0.08</f>
        <v>0</v>
      </c>
      <c r="J26" s="5">
        <f>Tabela134567[[#This Row],[Kwota netto wynagrodzenia]]+Tabela134567[[#This Row],[VAT 8%]]</f>
        <v>0</v>
      </c>
    </row>
    <row r="27" spans="1:10" s="6" customFormat="1" ht="18" customHeight="1" x14ac:dyDescent="0.3">
      <c r="A27" s="7">
        <v>45645</v>
      </c>
      <c r="B27" s="4">
        <v>362.64</v>
      </c>
      <c r="C27" s="4"/>
      <c r="D27" s="4"/>
      <c r="E27" s="4">
        <f>Tabela134567[[#This Row],[Planowana praca przewozowa]]+Tabela134567[[#This Row],[Wzkm zlecone dodatkowo]]-Tabela134567[[#This Row],[Wzkm niewykonane]]</f>
        <v>362.64</v>
      </c>
      <c r="F27" s="5"/>
      <c r="G27" s="5"/>
      <c r="H27" s="5">
        <f>Tabela134567[[#This Row],[Planowana praca przewozowa]]*Tabela134567[[#This Row],[Stawka za wzkm]]</f>
        <v>0</v>
      </c>
      <c r="I27" s="5">
        <f>Tabela134567[[#This Row],[Kwota netto wynagrodzenia]]*0.08</f>
        <v>0</v>
      </c>
      <c r="J27" s="5">
        <f>Tabela134567[[#This Row],[Kwota netto wynagrodzenia]]+Tabela134567[[#This Row],[VAT 8%]]</f>
        <v>0</v>
      </c>
    </row>
    <row r="28" spans="1:10" s="6" customFormat="1" ht="18" customHeight="1" x14ac:dyDescent="0.3">
      <c r="A28" s="7">
        <v>45646</v>
      </c>
      <c r="B28" s="4">
        <v>362.64</v>
      </c>
      <c r="C28" s="4"/>
      <c r="D28" s="4"/>
      <c r="E28" s="4">
        <f>Tabela134567[[#This Row],[Planowana praca przewozowa]]+Tabela134567[[#This Row],[Wzkm zlecone dodatkowo]]-Tabela134567[[#This Row],[Wzkm niewykonane]]</f>
        <v>362.64</v>
      </c>
      <c r="F28" s="5"/>
      <c r="G28" s="5"/>
      <c r="H28" s="5">
        <f>Tabela134567[[#This Row],[Planowana praca przewozowa]]*Tabela134567[[#This Row],[Stawka za wzkm]]</f>
        <v>0</v>
      </c>
      <c r="I28" s="5">
        <f>Tabela134567[[#This Row],[Kwota netto wynagrodzenia]]*0.08</f>
        <v>0</v>
      </c>
      <c r="J28" s="5">
        <f>Tabela134567[[#This Row],[Kwota netto wynagrodzenia]]+Tabela134567[[#This Row],[VAT 8%]]</f>
        <v>0</v>
      </c>
    </row>
    <row r="29" spans="1:10" s="6" customFormat="1" ht="18" customHeight="1" x14ac:dyDescent="0.3">
      <c r="A29" s="7">
        <v>45647</v>
      </c>
      <c r="B29" s="4">
        <v>103.32000000000001</v>
      </c>
      <c r="C29" s="4"/>
      <c r="D29" s="4"/>
      <c r="E29" s="4">
        <f>Tabela134567[[#This Row],[Planowana praca przewozowa]]+Tabela134567[[#This Row],[Wzkm zlecone dodatkowo]]-Tabela134567[[#This Row],[Wzkm niewykonane]]</f>
        <v>103.32000000000001</v>
      </c>
      <c r="F29" s="5"/>
      <c r="G29" s="5"/>
      <c r="H29" s="5">
        <f>Tabela134567[[#This Row],[Planowana praca przewozowa]]*Tabela134567[[#This Row],[Stawka za wzkm]]</f>
        <v>0</v>
      </c>
      <c r="I29" s="5">
        <f>Tabela134567[[#This Row],[Kwota netto wynagrodzenia]]*0.08</f>
        <v>0</v>
      </c>
      <c r="J29" s="5">
        <f>Tabela134567[[#This Row],[Kwota netto wynagrodzenia]]+Tabela134567[[#This Row],[VAT 8%]]</f>
        <v>0</v>
      </c>
    </row>
    <row r="30" spans="1:10" s="6" customFormat="1" ht="18" customHeight="1" x14ac:dyDescent="0.3">
      <c r="A30" s="7">
        <v>45648</v>
      </c>
      <c r="B30" s="4">
        <v>0</v>
      </c>
      <c r="C30" s="4"/>
      <c r="D30" s="4"/>
      <c r="E30" s="4">
        <f>Tabela134567[[#This Row],[Planowana praca przewozowa]]+Tabela134567[[#This Row],[Wzkm zlecone dodatkowo]]-Tabela134567[[#This Row],[Wzkm niewykonane]]</f>
        <v>0</v>
      </c>
      <c r="F30" s="5"/>
      <c r="G30" s="5"/>
      <c r="H30" s="5">
        <f>Tabela134567[[#This Row],[Planowana praca przewozowa]]*Tabela134567[[#This Row],[Stawka za wzkm]]</f>
        <v>0</v>
      </c>
      <c r="I30" s="5">
        <f>Tabela134567[[#This Row],[Kwota netto wynagrodzenia]]*0.08</f>
        <v>0</v>
      </c>
      <c r="J30" s="5">
        <f>Tabela134567[[#This Row],[Kwota netto wynagrodzenia]]+Tabela134567[[#This Row],[VAT 8%]]</f>
        <v>0</v>
      </c>
    </row>
    <row r="31" spans="1:10" s="6" customFormat="1" ht="18" customHeight="1" x14ac:dyDescent="0.3">
      <c r="A31" s="7">
        <v>45649</v>
      </c>
      <c r="B31" s="4">
        <v>270.08</v>
      </c>
      <c r="C31" s="4"/>
      <c r="D31" s="4"/>
      <c r="E31" s="4">
        <f>Tabela134567[[#This Row],[Planowana praca przewozowa]]+Tabela134567[[#This Row],[Wzkm zlecone dodatkowo]]-Tabela134567[[#This Row],[Wzkm niewykonane]]</f>
        <v>270.08</v>
      </c>
      <c r="F31" s="5"/>
      <c r="G31" s="5"/>
      <c r="H31" s="5">
        <f>Tabela134567[[#This Row],[Planowana praca przewozowa]]*Tabela134567[[#This Row],[Stawka za wzkm]]</f>
        <v>0</v>
      </c>
      <c r="I31" s="5">
        <f>Tabela134567[[#This Row],[Kwota netto wynagrodzenia]]*0.08</f>
        <v>0</v>
      </c>
      <c r="J31" s="5">
        <f>Tabela134567[[#This Row],[Kwota netto wynagrodzenia]]+Tabela134567[[#This Row],[VAT 8%]]</f>
        <v>0</v>
      </c>
    </row>
    <row r="32" spans="1:10" s="6" customFormat="1" ht="18" customHeight="1" x14ac:dyDescent="0.3">
      <c r="A32" s="7">
        <v>45650</v>
      </c>
      <c r="B32" s="4">
        <v>0</v>
      </c>
      <c r="C32" s="4"/>
      <c r="D32" s="4"/>
      <c r="E32" s="4">
        <f>Tabela134567[[#This Row],[Planowana praca przewozowa]]+Tabela134567[[#This Row],[Wzkm zlecone dodatkowo]]-Tabela134567[[#This Row],[Wzkm niewykonane]]</f>
        <v>0</v>
      </c>
      <c r="F32" s="5"/>
      <c r="G32" s="5"/>
      <c r="H32" s="5">
        <f>Tabela134567[[#This Row],[Planowana praca przewozowa]]*Tabela134567[[#This Row],[Stawka za wzkm]]</f>
        <v>0</v>
      </c>
      <c r="I32" s="5">
        <f>Tabela134567[[#This Row],[Kwota netto wynagrodzenia]]*0.08</f>
        <v>0</v>
      </c>
      <c r="J32" s="5">
        <f>Tabela134567[[#This Row],[Kwota netto wynagrodzenia]]+Tabela134567[[#This Row],[VAT 8%]]</f>
        <v>0</v>
      </c>
    </row>
    <row r="33" spans="1:10" s="6" customFormat="1" ht="18" customHeight="1" x14ac:dyDescent="0.3">
      <c r="A33" s="7">
        <v>45651</v>
      </c>
      <c r="B33" s="4">
        <v>0</v>
      </c>
      <c r="C33" s="4"/>
      <c r="D33" s="4"/>
      <c r="E33" s="4">
        <f>Tabela134567[[#This Row],[Planowana praca przewozowa]]+Tabela134567[[#This Row],[Wzkm zlecone dodatkowo]]-Tabela134567[[#This Row],[Wzkm niewykonane]]</f>
        <v>0</v>
      </c>
      <c r="F33" s="5"/>
      <c r="G33" s="5"/>
      <c r="H33" s="5">
        <f>Tabela134567[[#This Row],[Planowana praca przewozowa]]*Tabela134567[[#This Row],[Stawka za wzkm]]</f>
        <v>0</v>
      </c>
      <c r="I33" s="5">
        <f>Tabela134567[[#This Row],[Kwota netto wynagrodzenia]]*0.08</f>
        <v>0</v>
      </c>
      <c r="J33" s="5">
        <f>Tabela134567[[#This Row],[Kwota netto wynagrodzenia]]+Tabela134567[[#This Row],[VAT 8%]]</f>
        <v>0</v>
      </c>
    </row>
    <row r="34" spans="1:10" s="6" customFormat="1" ht="18" customHeight="1" x14ac:dyDescent="0.3">
      <c r="A34" s="7">
        <v>45652</v>
      </c>
      <c r="B34" s="4">
        <v>0</v>
      </c>
      <c r="C34" s="4"/>
      <c r="D34" s="4"/>
      <c r="E34" s="4">
        <f>Tabela134567[[#This Row],[Planowana praca przewozowa]]+Tabela134567[[#This Row],[Wzkm zlecone dodatkowo]]-Tabela134567[[#This Row],[Wzkm niewykonane]]</f>
        <v>0</v>
      </c>
      <c r="F34" s="5"/>
      <c r="G34" s="5"/>
      <c r="H34" s="5">
        <f>Tabela134567[[#This Row],[Planowana praca przewozowa]]*Tabela134567[[#This Row],[Stawka za wzkm]]</f>
        <v>0</v>
      </c>
      <c r="I34" s="5">
        <f>Tabela134567[[#This Row],[Kwota netto wynagrodzenia]]*0.08</f>
        <v>0</v>
      </c>
      <c r="J34" s="5">
        <f>Tabela134567[[#This Row],[Kwota netto wynagrodzenia]]+Tabela134567[[#This Row],[VAT 8%]]</f>
        <v>0</v>
      </c>
    </row>
    <row r="35" spans="1:10" s="6" customFormat="1" ht="18" customHeight="1" x14ac:dyDescent="0.3">
      <c r="A35" s="7">
        <v>45653</v>
      </c>
      <c r="B35" s="4">
        <v>270.08</v>
      </c>
      <c r="C35" s="4"/>
      <c r="D35" s="4"/>
      <c r="E35" s="4">
        <f>Tabela134567[[#This Row],[Planowana praca przewozowa]]+Tabela134567[[#This Row],[Wzkm zlecone dodatkowo]]-Tabela134567[[#This Row],[Wzkm niewykonane]]</f>
        <v>270.08</v>
      </c>
      <c r="F35" s="5"/>
      <c r="G35" s="5"/>
      <c r="H35" s="5">
        <f>Tabela134567[[#This Row],[Planowana praca przewozowa]]*Tabela134567[[#This Row],[Stawka za wzkm]]</f>
        <v>0</v>
      </c>
      <c r="I35" s="5">
        <f>Tabela134567[[#This Row],[Kwota netto wynagrodzenia]]*0.08</f>
        <v>0</v>
      </c>
      <c r="J35" s="5">
        <f>Tabela134567[[#This Row],[Kwota netto wynagrodzenia]]+Tabela134567[[#This Row],[VAT 8%]]</f>
        <v>0</v>
      </c>
    </row>
    <row r="36" spans="1:10" s="6" customFormat="1" ht="18" customHeight="1" x14ac:dyDescent="0.3">
      <c r="A36" s="7">
        <v>45654</v>
      </c>
      <c r="B36" s="4">
        <v>103.32000000000001</v>
      </c>
      <c r="C36" s="4"/>
      <c r="D36" s="4"/>
      <c r="E36" s="4">
        <f>Tabela134567[[#This Row],[Planowana praca przewozowa]]+Tabela134567[[#This Row],[Wzkm zlecone dodatkowo]]-Tabela134567[[#This Row],[Wzkm niewykonane]]</f>
        <v>103.32000000000001</v>
      </c>
      <c r="F36" s="5"/>
      <c r="G36" s="5"/>
      <c r="H36" s="5">
        <f>Tabela134567[[#This Row],[Planowana praca przewozowa]]*Tabela134567[[#This Row],[Stawka za wzkm]]</f>
        <v>0</v>
      </c>
      <c r="I36" s="5">
        <f>Tabela134567[[#This Row],[Kwota netto wynagrodzenia]]*0.08</f>
        <v>0</v>
      </c>
      <c r="J36" s="5">
        <f>Tabela134567[[#This Row],[Kwota netto wynagrodzenia]]+Tabela134567[[#This Row],[VAT 8%]]</f>
        <v>0</v>
      </c>
    </row>
    <row r="37" spans="1:10" s="6" customFormat="1" ht="18" customHeight="1" x14ac:dyDescent="0.3">
      <c r="A37" s="7">
        <v>45655</v>
      </c>
      <c r="B37" s="4">
        <v>0</v>
      </c>
      <c r="C37" s="4"/>
      <c r="D37" s="4"/>
      <c r="E37" s="4">
        <f>Tabela134567[[#This Row],[Planowana praca przewozowa]]+Tabela134567[[#This Row],[Wzkm zlecone dodatkowo]]-Tabela134567[[#This Row],[Wzkm niewykonane]]</f>
        <v>0</v>
      </c>
      <c r="F37" s="5"/>
      <c r="G37" s="5"/>
      <c r="H37" s="5">
        <f>Tabela134567[[#This Row],[Planowana praca przewozowa]]*Tabela134567[[#This Row],[Stawka za wzkm]]</f>
        <v>0</v>
      </c>
      <c r="I37" s="5">
        <f>Tabela134567[[#This Row],[Kwota netto wynagrodzenia]]*0.08</f>
        <v>0</v>
      </c>
      <c r="J37" s="5">
        <f>Tabela134567[[#This Row],[Kwota netto wynagrodzenia]]+Tabela134567[[#This Row],[VAT 8%]]</f>
        <v>0</v>
      </c>
    </row>
    <row r="38" spans="1:10" s="6" customFormat="1" ht="18" customHeight="1" x14ac:dyDescent="0.3">
      <c r="A38" s="7">
        <v>45656</v>
      </c>
      <c r="B38" s="4">
        <v>270.08</v>
      </c>
      <c r="C38" s="4"/>
      <c r="D38" s="4"/>
      <c r="E38" s="4">
        <f>Tabela134567[[#This Row],[Planowana praca przewozowa]]+Tabela134567[[#This Row],[Wzkm zlecone dodatkowo]]-Tabela134567[[#This Row],[Wzkm niewykonane]]</f>
        <v>270.08</v>
      </c>
      <c r="F38" s="5"/>
      <c r="G38" s="5"/>
      <c r="H38" s="5">
        <f>Tabela134567[[#This Row],[Planowana praca przewozowa]]*Tabela134567[[#This Row],[Stawka za wzkm]]</f>
        <v>0</v>
      </c>
      <c r="I38" s="5">
        <f>Tabela134567[[#This Row],[Kwota netto wynagrodzenia]]*0.08</f>
        <v>0</v>
      </c>
      <c r="J38" s="5">
        <f>Tabela134567[[#This Row],[Kwota netto wynagrodzenia]]+Tabela134567[[#This Row],[VAT 8%]]</f>
        <v>0</v>
      </c>
    </row>
    <row r="39" spans="1:10" s="6" customFormat="1" ht="18" customHeight="1" x14ac:dyDescent="0.3">
      <c r="A39" s="7">
        <v>45657</v>
      </c>
      <c r="B39" s="4">
        <v>103.32000000000001</v>
      </c>
      <c r="C39" s="4"/>
      <c r="D39" s="4"/>
      <c r="E39" s="4">
        <f>Tabela134567[[#This Row],[Planowana praca przewozowa]]+Tabela134567[[#This Row],[Wzkm zlecone dodatkowo]]-Tabela134567[[#This Row],[Wzkm niewykonane]]</f>
        <v>103.32000000000001</v>
      </c>
      <c r="F39" s="5"/>
      <c r="G39" s="5"/>
      <c r="H39" s="5">
        <f>Tabela134567[[#This Row],[Planowana praca przewozowa]]*Tabela134567[[#This Row],[Stawka za wzkm]]</f>
        <v>0</v>
      </c>
      <c r="I39" s="5">
        <f>Tabela134567[[#This Row],[Kwota netto wynagrodzenia]]*0.08</f>
        <v>0</v>
      </c>
      <c r="J39" s="5">
        <f>Tabela134567[[#This Row],[Kwota netto wynagrodzenia]]+Tabela134567[[#This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SUBTOTAL(109,Tabela134567[Planowana praca przewozowa])</f>
        <v>6766.44</v>
      </c>
      <c r="C40" s="12">
        <f>SUBTOTAL(109,Tabela134567[Wzkm zlecone dodatkowo])</f>
        <v>0</v>
      </c>
      <c r="D40" s="12">
        <f>SUBTOTAL(109,Tabela134567[Wzkm niewykonane])</f>
        <v>0</v>
      </c>
      <c r="E40" s="12">
        <f>SUBTOTAL(109,Tabela134567[Wzkm wykonane łącznie])</f>
        <v>6766.44</v>
      </c>
      <c r="F40" s="13"/>
      <c r="G40" s="13">
        <f>SUBTOTAL(109,Tabela134567[Kary i potrącenia])</f>
        <v>0</v>
      </c>
      <c r="H40" s="13">
        <f>SUBTOTAL(109,Tabela134567[Kwota netto wynagrodzenia])</f>
        <v>0</v>
      </c>
      <c r="I40" s="13">
        <f>SUBTOTAL(109,Tabela134567[VAT 8%])</f>
        <v>0</v>
      </c>
      <c r="J40" s="13">
        <f>SUBTOTAL(109,Tabela134567[Wynagrodzenie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7C37-5BFB-40EA-85AA-905A3598EC5C}">
  <sheetPr>
    <pageSetUpPr fitToPage="1"/>
  </sheetPr>
  <dimension ref="A1:K40"/>
  <sheetViews>
    <sheetView topLeftCell="A35" zoomScaleNormal="100" workbookViewId="0">
      <selection activeCell="E44" sqref="E44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45658</v>
      </c>
      <c r="B9" s="4">
        <v>0</v>
      </c>
      <c r="C9" s="4"/>
      <c r="D9" s="4"/>
      <c r="E9" s="4">
        <f>Tabela1345678[[#This Row],[Planowana praca przewozowa]]+Tabela1345678[[#This Row],[Wzkm zlecone dodatkowo]]-Tabela1345678[[#This Row],[Wzkm niewykonane]]</f>
        <v>0</v>
      </c>
      <c r="F9" s="5"/>
      <c r="G9" s="5"/>
      <c r="H9" s="5">
        <f>Tabela1345678[[#This Row],[Planowana praca przewozowa]]*Tabela1345678[[#This Row],[Stawka za wzkm]]</f>
        <v>0</v>
      </c>
      <c r="I9" s="5">
        <f>Tabela1345678[[#This Row],[Kwota netto wynagrodzenia]]*0.08</f>
        <v>0</v>
      </c>
      <c r="J9" s="5">
        <f>Tabela1345678[[#This Row],[Kwota netto wynagrodzenia]]+Tabela1345678[[#This Row],[VAT 8%]]</f>
        <v>0</v>
      </c>
    </row>
    <row r="10" spans="1:11" s="6" customFormat="1" ht="18" customHeight="1" x14ac:dyDescent="0.3">
      <c r="A10" s="7">
        <v>45659</v>
      </c>
      <c r="B10" s="4">
        <v>362.64</v>
      </c>
      <c r="C10" s="4"/>
      <c r="D10" s="4"/>
      <c r="E10" s="4">
        <f>Tabela1345678[[#This Row],[Planowana praca przewozowa]]+Tabela1345678[[#This Row],[Wzkm zlecone dodatkowo]]-Tabela1345678[[#This Row],[Wzkm niewykonane]]</f>
        <v>362.64</v>
      </c>
      <c r="F10" s="5"/>
      <c r="G10" s="5"/>
      <c r="H10" s="5">
        <f>Tabela1345678[[#This Row],[Planowana praca przewozowa]]*Tabela1345678[[#This Row],[Stawka za wzkm]]</f>
        <v>0</v>
      </c>
      <c r="I10" s="5">
        <f>Tabela1345678[[#This Row],[Kwota netto wynagrodzenia]]*0.08</f>
        <v>0</v>
      </c>
      <c r="J10" s="5">
        <f>Tabela1345678[[#This Row],[Kwota netto wynagrodzenia]]+Tabela1345678[[#This Row],[VAT 8%]]</f>
        <v>0</v>
      </c>
    </row>
    <row r="11" spans="1:11" s="6" customFormat="1" ht="18" customHeight="1" x14ac:dyDescent="0.3">
      <c r="A11" s="7">
        <v>45660</v>
      </c>
      <c r="B11" s="4">
        <v>362.64</v>
      </c>
      <c r="C11" s="4"/>
      <c r="D11" s="4"/>
      <c r="E11" s="4">
        <f>Tabela1345678[[#This Row],[Planowana praca przewozowa]]+Tabela1345678[[#This Row],[Wzkm zlecone dodatkowo]]-Tabela1345678[[#This Row],[Wzkm niewykonane]]</f>
        <v>362.64</v>
      </c>
      <c r="F11" s="5"/>
      <c r="G11" s="5"/>
      <c r="H11" s="5">
        <f>Tabela1345678[[#This Row],[Planowana praca przewozowa]]*Tabela1345678[[#This Row],[Stawka za wzkm]]</f>
        <v>0</v>
      </c>
      <c r="I11" s="5">
        <f>Tabela1345678[[#This Row],[Kwota netto wynagrodzenia]]*0.08</f>
        <v>0</v>
      </c>
      <c r="J11" s="5">
        <f>Tabela1345678[[#This Row],[Kwota netto wynagrodzenia]]+Tabela1345678[[#This Row],[VAT 8%]]</f>
        <v>0</v>
      </c>
    </row>
    <row r="12" spans="1:11" s="6" customFormat="1" ht="18" customHeight="1" x14ac:dyDescent="0.3">
      <c r="A12" s="7">
        <v>45661</v>
      </c>
      <c r="B12" s="4">
        <v>103.32000000000001</v>
      </c>
      <c r="C12" s="4"/>
      <c r="D12" s="4"/>
      <c r="E12" s="4">
        <f>Tabela1345678[[#This Row],[Planowana praca przewozowa]]+Tabela1345678[[#This Row],[Wzkm zlecone dodatkowo]]-Tabela1345678[[#This Row],[Wzkm niewykonane]]</f>
        <v>103.32000000000001</v>
      </c>
      <c r="F12" s="5"/>
      <c r="G12" s="5"/>
      <c r="H12" s="5">
        <f>Tabela1345678[[#This Row],[Planowana praca przewozowa]]*Tabela1345678[[#This Row],[Stawka za wzkm]]</f>
        <v>0</v>
      </c>
      <c r="I12" s="5">
        <f>Tabela1345678[[#This Row],[Kwota netto wynagrodzenia]]*0.08</f>
        <v>0</v>
      </c>
      <c r="J12" s="5">
        <f>Tabela1345678[[#This Row],[Kwota netto wynagrodzenia]]+Tabela1345678[[#This Row],[VAT 8%]]</f>
        <v>0</v>
      </c>
    </row>
    <row r="13" spans="1:11" s="6" customFormat="1" ht="18" customHeight="1" x14ac:dyDescent="0.3">
      <c r="A13" s="7">
        <v>45662</v>
      </c>
      <c r="B13" s="4">
        <v>0</v>
      </c>
      <c r="C13" s="4"/>
      <c r="D13" s="4"/>
      <c r="E13" s="4">
        <f>Tabela1345678[[#This Row],[Planowana praca przewozowa]]+Tabela1345678[[#This Row],[Wzkm zlecone dodatkowo]]-Tabela1345678[[#This Row],[Wzkm niewykonane]]</f>
        <v>0</v>
      </c>
      <c r="F13" s="5"/>
      <c r="G13" s="5"/>
      <c r="H13" s="5">
        <f>Tabela1345678[[#This Row],[Planowana praca przewozowa]]*Tabela1345678[[#This Row],[Stawka za wzkm]]</f>
        <v>0</v>
      </c>
      <c r="I13" s="5">
        <f>Tabela1345678[[#This Row],[Kwota netto wynagrodzenia]]*0.08</f>
        <v>0</v>
      </c>
      <c r="J13" s="5">
        <f>Tabela1345678[[#This Row],[Kwota netto wynagrodzenia]]+Tabela1345678[[#This Row],[VAT 8%]]</f>
        <v>0</v>
      </c>
    </row>
    <row r="14" spans="1:11" s="6" customFormat="1" ht="18" customHeight="1" x14ac:dyDescent="0.3">
      <c r="A14" s="7">
        <v>45663</v>
      </c>
      <c r="B14" s="4">
        <v>0</v>
      </c>
      <c r="C14" s="4"/>
      <c r="D14" s="4"/>
      <c r="E14" s="4">
        <f>Tabela1345678[[#This Row],[Planowana praca przewozowa]]+Tabela1345678[[#This Row],[Wzkm zlecone dodatkowo]]-Tabela1345678[[#This Row],[Wzkm niewykonane]]</f>
        <v>0</v>
      </c>
      <c r="F14" s="5"/>
      <c r="G14" s="5"/>
      <c r="H14" s="5">
        <f>Tabela1345678[[#This Row],[Planowana praca przewozowa]]*Tabela1345678[[#This Row],[Stawka za wzkm]]</f>
        <v>0</v>
      </c>
      <c r="I14" s="5">
        <f>Tabela1345678[[#This Row],[Kwota netto wynagrodzenia]]*0.08</f>
        <v>0</v>
      </c>
      <c r="J14" s="5">
        <f>Tabela1345678[[#This Row],[Kwota netto wynagrodzenia]]+Tabela1345678[[#This Row],[VAT 8%]]</f>
        <v>0</v>
      </c>
    </row>
    <row r="15" spans="1:11" s="6" customFormat="1" ht="18" customHeight="1" x14ac:dyDescent="0.3">
      <c r="A15" s="7">
        <v>45664</v>
      </c>
      <c r="B15" s="4">
        <v>362.64</v>
      </c>
      <c r="C15" s="4"/>
      <c r="D15" s="4"/>
      <c r="E15" s="4">
        <f>Tabela1345678[[#This Row],[Planowana praca przewozowa]]+Tabela1345678[[#This Row],[Wzkm zlecone dodatkowo]]-Tabela1345678[[#This Row],[Wzkm niewykonane]]</f>
        <v>362.64</v>
      </c>
      <c r="F15" s="5"/>
      <c r="G15" s="5"/>
      <c r="H15" s="5">
        <f>Tabela1345678[[#This Row],[Planowana praca przewozowa]]*Tabela1345678[[#This Row],[Stawka za wzkm]]</f>
        <v>0</v>
      </c>
      <c r="I15" s="5">
        <f>Tabela1345678[[#This Row],[Kwota netto wynagrodzenia]]*0.08</f>
        <v>0</v>
      </c>
      <c r="J15" s="5">
        <f>Tabela1345678[[#This Row],[Kwota netto wynagrodzenia]]+Tabela1345678[[#This Row],[VAT 8%]]</f>
        <v>0</v>
      </c>
    </row>
    <row r="16" spans="1:11" s="6" customFormat="1" ht="18" customHeight="1" x14ac:dyDescent="0.3">
      <c r="A16" s="7">
        <v>45665</v>
      </c>
      <c r="B16" s="4">
        <v>362.64</v>
      </c>
      <c r="C16" s="4"/>
      <c r="D16" s="4"/>
      <c r="E16" s="4">
        <f>Tabela1345678[[#This Row],[Planowana praca przewozowa]]+Tabela1345678[[#This Row],[Wzkm zlecone dodatkowo]]-Tabela1345678[[#This Row],[Wzkm niewykonane]]</f>
        <v>362.64</v>
      </c>
      <c r="F16" s="5"/>
      <c r="G16" s="5"/>
      <c r="H16" s="5">
        <f>Tabela1345678[[#This Row],[Planowana praca przewozowa]]*Tabela1345678[[#This Row],[Stawka za wzkm]]</f>
        <v>0</v>
      </c>
      <c r="I16" s="5">
        <f>Tabela1345678[[#This Row],[Kwota netto wynagrodzenia]]*0.08</f>
        <v>0</v>
      </c>
      <c r="J16" s="5">
        <f>Tabela1345678[[#This Row],[Kwota netto wynagrodzenia]]+Tabela1345678[[#This Row],[VAT 8%]]</f>
        <v>0</v>
      </c>
    </row>
    <row r="17" spans="1:10" s="6" customFormat="1" ht="18" customHeight="1" x14ac:dyDescent="0.3">
      <c r="A17" s="7">
        <v>45666</v>
      </c>
      <c r="B17" s="4">
        <v>362.64</v>
      </c>
      <c r="C17" s="4"/>
      <c r="D17" s="4"/>
      <c r="E17" s="4">
        <f>Tabela1345678[[#This Row],[Planowana praca przewozowa]]+Tabela1345678[[#This Row],[Wzkm zlecone dodatkowo]]-Tabela1345678[[#This Row],[Wzkm niewykonane]]</f>
        <v>362.64</v>
      </c>
      <c r="F17" s="5"/>
      <c r="G17" s="5"/>
      <c r="H17" s="5">
        <f>Tabela1345678[[#This Row],[Planowana praca przewozowa]]*Tabela1345678[[#This Row],[Stawka za wzkm]]</f>
        <v>0</v>
      </c>
      <c r="I17" s="5">
        <f>Tabela1345678[[#This Row],[Kwota netto wynagrodzenia]]*0.08</f>
        <v>0</v>
      </c>
      <c r="J17" s="5">
        <f>Tabela1345678[[#This Row],[Kwota netto wynagrodzenia]]+Tabela1345678[[#This Row],[VAT 8%]]</f>
        <v>0</v>
      </c>
    </row>
    <row r="18" spans="1:10" s="6" customFormat="1" ht="18" customHeight="1" x14ac:dyDescent="0.3">
      <c r="A18" s="7">
        <v>45667</v>
      </c>
      <c r="B18" s="4">
        <v>362.64</v>
      </c>
      <c r="C18" s="4"/>
      <c r="D18" s="4"/>
      <c r="E18" s="4">
        <f>Tabela1345678[[#This Row],[Planowana praca przewozowa]]+Tabela1345678[[#This Row],[Wzkm zlecone dodatkowo]]-Tabela1345678[[#This Row],[Wzkm niewykonane]]</f>
        <v>362.64</v>
      </c>
      <c r="F18" s="5"/>
      <c r="G18" s="5"/>
      <c r="H18" s="5">
        <f>Tabela1345678[[#This Row],[Planowana praca przewozowa]]*Tabela1345678[[#This Row],[Stawka za wzkm]]</f>
        <v>0</v>
      </c>
      <c r="I18" s="5">
        <f>Tabela1345678[[#This Row],[Kwota netto wynagrodzenia]]*0.08</f>
        <v>0</v>
      </c>
      <c r="J18" s="5">
        <f>Tabela1345678[[#This Row],[Kwota netto wynagrodzenia]]+Tabela1345678[[#This Row],[VAT 8%]]</f>
        <v>0</v>
      </c>
    </row>
    <row r="19" spans="1:10" s="6" customFormat="1" ht="18" customHeight="1" x14ac:dyDescent="0.3">
      <c r="A19" s="7">
        <v>45668</v>
      </c>
      <c r="B19" s="4">
        <v>103.32000000000001</v>
      </c>
      <c r="C19" s="4"/>
      <c r="D19" s="4"/>
      <c r="E19" s="4">
        <f>Tabela1345678[[#This Row],[Planowana praca przewozowa]]+Tabela1345678[[#This Row],[Wzkm zlecone dodatkowo]]-Tabela1345678[[#This Row],[Wzkm niewykonane]]</f>
        <v>103.32000000000001</v>
      </c>
      <c r="F19" s="5"/>
      <c r="G19" s="5"/>
      <c r="H19" s="5">
        <f>Tabela1345678[[#This Row],[Planowana praca przewozowa]]*Tabela1345678[[#This Row],[Stawka za wzkm]]</f>
        <v>0</v>
      </c>
      <c r="I19" s="5">
        <f>Tabela1345678[[#This Row],[Kwota netto wynagrodzenia]]*0.08</f>
        <v>0</v>
      </c>
      <c r="J19" s="5">
        <f>Tabela1345678[[#This Row],[Kwota netto wynagrodzenia]]+Tabela1345678[[#This Row],[VAT 8%]]</f>
        <v>0</v>
      </c>
    </row>
    <row r="20" spans="1:10" s="6" customFormat="1" ht="18" customHeight="1" x14ac:dyDescent="0.3">
      <c r="A20" s="7">
        <v>45669</v>
      </c>
      <c r="B20" s="4">
        <v>0</v>
      </c>
      <c r="C20" s="4"/>
      <c r="D20" s="4"/>
      <c r="E20" s="4">
        <f>Tabela1345678[[#This Row],[Planowana praca przewozowa]]+Tabela1345678[[#This Row],[Wzkm zlecone dodatkowo]]-Tabela1345678[[#This Row],[Wzkm niewykonane]]</f>
        <v>0</v>
      </c>
      <c r="F20" s="5"/>
      <c r="G20" s="5"/>
      <c r="H20" s="5">
        <f>Tabela1345678[[#This Row],[Planowana praca przewozowa]]*Tabela1345678[[#This Row],[Stawka za wzkm]]</f>
        <v>0</v>
      </c>
      <c r="I20" s="5">
        <f>Tabela1345678[[#This Row],[Kwota netto wynagrodzenia]]*0.08</f>
        <v>0</v>
      </c>
      <c r="J20" s="5">
        <f>Tabela1345678[[#This Row],[Kwota netto wynagrodzenia]]+Tabela1345678[[#This Row],[VAT 8%]]</f>
        <v>0</v>
      </c>
    </row>
    <row r="21" spans="1:10" s="6" customFormat="1" ht="18" customHeight="1" x14ac:dyDescent="0.3">
      <c r="A21" s="7">
        <v>45670</v>
      </c>
      <c r="B21" s="4">
        <v>362.64</v>
      </c>
      <c r="C21" s="4"/>
      <c r="D21" s="4"/>
      <c r="E21" s="4">
        <f>Tabela1345678[[#This Row],[Planowana praca przewozowa]]+Tabela1345678[[#This Row],[Wzkm zlecone dodatkowo]]-Tabela1345678[[#This Row],[Wzkm niewykonane]]</f>
        <v>362.64</v>
      </c>
      <c r="F21" s="5"/>
      <c r="G21" s="5"/>
      <c r="H21" s="5">
        <f>Tabela1345678[[#This Row],[Planowana praca przewozowa]]*Tabela1345678[[#This Row],[Stawka za wzkm]]</f>
        <v>0</v>
      </c>
      <c r="I21" s="5">
        <f>Tabela1345678[[#This Row],[Kwota netto wynagrodzenia]]*0.08</f>
        <v>0</v>
      </c>
      <c r="J21" s="5">
        <f>Tabela1345678[[#This Row],[Kwota netto wynagrodzenia]]+Tabela1345678[[#This Row],[VAT 8%]]</f>
        <v>0</v>
      </c>
    </row>
    <row r="22" spans="1:10" s="6" customFormat="1" ht="18" customHeight="1" x14ac:dyDescent="0.3">
      <c r="A22" s="7">
        <v>45671</v>
      </c>
      <c r="B22" s="4">
        <v>362.64</v>
      </c>
      <c r="C22" s="4"/>
      <c r="D22" s="4"/>
      <c r="E22" s="4">
        <f>Tabela1345678[[#This Row],[Planowana praca przewozowa]]+Tabela1345678[[#This Row],[Wzkm zlecone dodatkowo]]-Tabela1345678[[#This Row],[Wzkm niewykonane]]</f>
        <v>362.64</v>
      </c>
      <c r="F22" s="5"/>
      <c r="G22" s="5"/>
      <c r="H22" s="5">
        <f>Tabela1345678[[#This Row],[Planowana praca przewozowa]]*Tabela1345678[[#This Row],[Stawka za wzkm]]</f>
        <v>0</v>
      </c>
      <c r="I22" s="5">
        <f>Tabela1345678[[#This Row],[Kwota netto wynagrodzenia]]*0.08</f>
        <v>0</v>
      </c>
      <c r="J22" s="5">
        <f>Tabela1345678[[#This Row],[Kwota netto wynagrodzenia]]+Tabela1345678[[#This Row],[VAT 8%]]</f>
        <v>0</v>
      </c>
    </row>
    <row r="23" spans="1:10" s="6" customFormat="1" ht="18" customHeight="1" x14ac:dyDescent="0.3">
      <c r="A23" s="7">
        <v>45672</v>
      </c>
      <c r="B23" s="4">
        <v>362.64</v>
      </c>
      <c r="C23" s="4"/>
      <c r="D23" s="4"/>
      <c r="E23" s="4">
        <f>Tabela1345678[[#This Row],[Planowana praca przewozowa]]+Tabela1345678[[#This Row],[Wzkm zlecone dodatkowo]]-Tabela1345678[[#This Row],[Wzkm niewykonane]]</f>
        <v>362.64</v>
      </c>
      <c r="F23" s="5"/>
      <c r="G23" s="5"/>
      <c r="H23" s="5">
        <f>Tabela1345678[[#This Row],[Planowana praca przewozowa]]*Tabela1345678[[#This Row],[Stawka za wzkm]]</f>
        <v>0</v>
      </c>
      <c r="I23" s="5">
        <f>Tabela1345678[[#This Row],[Kwota netto wynagrodzenia]]*0.08</f>
        <v>0</v>
      </c>
      <c r="J23" s="5">
        <f>Tabela1345678[[#This Row],[Kwota netto wynagrodzenia]]+Tabela1345678[[#This Row],[VAT 8%]]</f>
        <v>0</v>
      </c>
    </row>
    <row r="24" spans="1:10" s="6" customFormat="1" ht="18" customHeight="1" x14ac:dyDescent="0.3">
      <c r="A24" s="7">
        <v>45673</v>
      </c>
      <c r="B24" s="4">
        <v>362.64</v>
      </c>
      <c r="C24" s="4"/>
      <c r="D24" s="4"/>
      <c r="E24" s="4">
        <f>Tabela1345678[[#This Row],[Planowana praca przewozowa]]+Tabela1345678[[#This Row],[Wzkm zlecone dodatkowo]]-Tabela1345678[[#This Row],[Wzkm niewykonane]]</f>
        <v>362.64</v>
      </c>
      <c r="F24" s="5"/>
      <c r="G24" s="5"/>
      <c r="H24" s="5">
        <f>Tabela1345678[[#This Row],[Planowana praca przewozowa]]*Tabela1345678[[#This Row],[Stawka za wzkm]]</f>
        <v>0</v>
      </c>
      <c r="I24" s="5">
        <f>Tabela1345678[[#This Row],[Kwota netto wynagrodzenia]]*0.08</f>
        <v>0</v>
      </c>
      <c r="J24" s="5">
        <f>Tabela1345678[[#This Row],[Kwota netto wynagrodzenia]]+Tabela1345678[[#This Row],[VAT 8%]]</f>
        <v>0</v>
      </c>
    </row>
    <row r="25" spans="1:10" s="6" customFormat="1" ht="18" customHeight="1" x14ac:dyDescent="0.3">
      <c r="A25" s="7">
        <v>45674</v>
      </c>
      <c r="B25" s="4">
        <v>362.64</v>
      </c>
      <c r="C25" s="4"/>
      <c r="D25" s="4"/>
      <c r="E25" s="4">
        <f>Tabela1345678[[#This Row],[Planowana praca przewozowa]]+Tabela1345678[[#This Row],[Wzkm zlecone dodatkowo]]-Tabela1345678[[#This Row],[Wzkm niewykonane]]</f>
        <v>362.64</v>
      </c>
      <c r="F25" s="5"/>
      <c r="G25" s="5"/>
      <c r="H25" s="5">
        <f>Tabela1345678[[#This Row],[Planowana praca przewozowa]]*Tabela1345678[[#This Row],[Stawka za wzkm]]</f>
        <v>0</v>
      </c>
      <c r="I25" s="5">
        <f>Tabela1345678[[#This Row],[Kwota netto wynagrodzenia]]*0.08</f>
        <v>0</v>
      </c>
      <c r="J25" s="5">
        <f>Tabela1345678[[#This Row],[Kwota netto wynagrodzenia]]+Tabela1345678[[#This Row],[VAT 8%]]</f>
        <v>0</v>
      </c>
    </row>
    <row r="26" spans="1:10" s="6" customFormat="1" ht="18" customHeight="1" x14ac:dyDescent="0.3">
      <c r="A26" s="7">
        <v>45675</v>
      </c>
      <c r="B26" s="4">
        <v>103.32000000000001</v>
      </c>
      <c r="C26" s="4"/>
      <c r="D26" s="4"/>
      <c r="E26" s="4">
        <f>Tabela1345678[[#This Row],[Planowana praca przewozowa]]+Tabela1345678[[#This Row],[Wzkm zlecone dodatkowo]]-Tabela1345678[[#This Row],[Wzkm niewykonane]]</f>
        <v>103.32000000000001</v>
      </c>
      <c r="F26" s="5"/>
      <c r="G26" s="5"/>
      <c r="H26" s="5">
        <f>Tabela1345678[[#This Row],[Planowana praca przewozowa]]*Tabela1345678[[#This Row],[Stawka za wzkm]]</f>
        <v>0</v>
      </c>
      <c r="I26" s="5">
        <f>Tabela1345678[[#This Row],[Kwota netto wynagrodzenia]]*0.08</f>
        <v>0</v>
      </c>
      <c r="J26" s="5">
        <f>Tabela1345678[[#This Row],[Kwota netto wynagrodzenia]]+Tabela1345678[[#This Row],[VAT 8%]]</f>
        <v>0</v>
      </c>
    </row>
    <row r="27" spans="1:10" s="6" customFormat="1" ht="18" customHeight="1" x14ac:dyDescent="0.3">
      <c r="A27" s="7">
        <v>45676</v>
      </c>
      <c r="B27" s="4">
        <v>0</v>
      </c>
      <c r="C27" s="4"/>
      <c r="D27" s="4"/>
      <c r="E27" s="4">
        <f>Tabela1345678[[#This Row],[Planowana praca przewozowa]]+Tabela1345678[[#This Row],[Wzkm zlecone dodatkowo]]-Tabela1345678[[#This Row],[Wzkm niewykonane]]</f>
        <v>0</v>
      </c>
      <c r="F27" s="5"/>
      <c r="G27" s="5"/>
      <c r="H27" s="5">
        <f>Tabela1345678[[#This Row],[Planowana praca przewozowa]]*Tabela1345678[[#This Row],[Stawka za wzkm]]</f>
        <v>0</v>
      </c>
      <c r="I27" s="5">
        <f>Tabela1345678[[#This Row],[Kwota netto wynagrodzenia]]*0.08</f>
        <v>0</v>
      </c>
      <c r="J27" s="5">
        <f>Tabela1345678[[#This Row],[Kwota netto wynagrodzenia]]+Tabela1345678[[#This Row],[VAT 8%]]</f>
        <v>0</v>
      </c>
    </row>
    <row r="28" spans="1:10" s="6" customFormat="1" ht="18" customHeight="1" x14ac:dyDescent="0.3">
      <c r="A28" s="7">
        <v>45677</v>
      </c>
      <c r="B28" s="4">
        <v>270.08</v>
      </c>
      <c r="C28" s="4"/>
      <c r="D28" s="4"/>
      <c r="E28" s="4">
        <f>Tabela1345678[[#This Row],[Planowana praca przewozowa]]+Tabela1345678[[#This Row],[Wzkm zlecone dodatkowo]]-Tabela1345678[[#This Row],[Wzkm niewykonane]]</f>
        <v>270.08</v>
      </c>
      <c r="F28" s="5"/>
      <c r="G28" s="5"/>
      <c r="H28" s="5">
        <f>Tabela1345678[[#This Row],[Planowana praca przewozowa]]*Tabela1345678[[#This Row],[Stawka za wzkm]]</f>
        <v>0</v>
      </c>
      <c r="I28" s="5">
        <f>Tabela1345678[[#This Row],[Kwota netto wynagrodzenia]]*0.08</f>
        <v>0</v>
      </c>
      <c r="J28" s="5">
        <f>Tabela1345678[[#This Row],[Kwota netto wynagrodzenia]]+Tabela1345678[[#This Row],[VAT 8%]]</f>
        <v>0</v>
      </c>
    </row>
    <row r="29" spans="1:10" s="6" customFormat="1" ht="18" customHeight="1" x14ac:dyDescent="0.3">
      <c r="A29" s="7">
        <v>45678</v>
      </c>
      <c r="B29" s="4">
        <v>270.08</v>
      </c>
      <c r="C29" s="4"/>
      <c r="D29" s="4"/>
      <c r="E29" s="4">
        <f>Tabela1345678[[#This Row],[Planowana praca przewozowa]]+Tabela1345678[[#This Row],[Wzkm zlecone dodatkowo]]-Tabela1345678[[#This Row],[Wzkm niewykonane]]</f>
        <v>270.08</v>
      </c>
      <c r="F29" s="5"/>
      <c r="G29" s="5"/>
      <c r="H29" s="5">
        <f>Tabela1345678[[#This Row],[Planowana praca przewozowa]]*Tabela1345678[[#This Row],[Stawka za wzkm]]</f>
        <v>0</v>
      </c>
      <c r="I29" s="5">
        <f>Tabela1345678[[#This Row],[Kwota netto wynagrodzenia]]*0.08</f>
        <v>0</v>
      </c>
      <c r="J29" s="5">
        <f>Tabela1345678[[#This Row],[Kwota netto wynagrodzenia]]+Tabela1345678[[#This Row],[VAT 8%]]</f>
        <v>0</v>
      </c>
    </row>
    <row r="30" spans="1:10" s="6" customFormat="1" ht="18" customHeight="1" x14ac:dyDescent="0.3">
      <c r="A30" s="7">
        <v>45679</v>
      </c>
      <c r="B30" s="4">
        <v>270.08</v>
      </c>
      <c r="C30" s="4"/>
      <c r="D30" s="4"/>
      <c r="E30" s="4">
        <f>Tabela1345678[[#This Row],[Planowana praca przewozowa]]+Tabela1345678[[#This Row],[Wzkm zlecone dodatkowo]]-Tabela1345678[[#This Row],[Wzkm niewykonane]]</f>
        <v>270.08</v>
      </c>
      <c r="F30" s="5"/>
      <c r="G30" s="5"/>
      <c r="H30" s="5">
        <f>Tabela1345678[[#This Row],[Planowana praca przewozowa]]*Tabela1345678[[#This Row],[Stawka za wzkm]]</f>
        <v>0</v>
      </c>
      <c r="I30" s="5">
        <f>Tabela1345678[[#This Row],[Kwota netto wynagrodzenia]]*0.08</f>
        <v>0</v>
      </c>
      <c r="J30" s="5">
        <f>Tabela1345678[[#This Row],[Kwota netto wynagrodzenia]]+Tabela1345678[[#This Row],[VAT 8%]]</f>
        <v>0</v>
      </c>
    </row>
    <row r="31" spans="1:10" s="6" customFormat="1" ht="18" customHeight="1" x14ac:dyDescent="0.3">
      <c r="A31" s="7">
        <v>45680</v>
      </c>
      <c r="B31" s="4">
        <v>270.08</v>
      </c>
      <c r="C31" s="4"/>
      <c r="D31" s="4"/>
      <c r="E31" s="4">
        <f>Tabela1345678[[#This Row],[Planowana praca przewozowa]]+Tabela1345678[[#This Row],[Wzkm zlecone dodatkowo]]-Tabela1345678[[#This Row],[Wzkm niewykonane]]</f>
        <v>270.08</v>
      </c>
      <c r="F31" s="5"/>
      <c r="G31" s="5"/>
      <c r="H31" s="5">
        <f>Tabela1345678[[#This Row],[Planowana praca przewozowa]]*Tabela1345678[[#This Row],[Stawka za wzkm]]</f>
        <v>0</v>
      </c>
      <c r="I31" s="5">
        <f>Tabela1345678[[#This Row],[Kwota netto wynagrodzenia]]*0.08</f>
        <v>0</v>
      </c>
      <c r="J31" s="5">
        <f>Tabela1345678[[#This Row],[Kwota netto wynagrodzenia]]+Tabela1345678[[#This Row],[VAT 8%]]</f>
        <v>0</v>
      </c>
    </row>
    <row r="32" spans="1:10" s="6" customFormat="1" ht="18" customHeight="1" x14ac:dyDescent="0.3">
      <c r="A32" s="7">
        <v>45681</v>
      </c>
      <c r="B32" s="4">
        <v>270.08</v>
      </c>
      <c r="C32" s="4"/>
      <c r="D32" s="4"/>
      <c r="E32" s="4">
        <f>Tabela1345678[[#This Row],[Planowana praca przewozowa]]+Tabela1345678[[#This Row],[Wzkm zlecone dodatkowo]]-Tabela1345678[[#This Row],[Wzkm niewykonane]]</f>
        <v>270.08</v>
      </c>
      <c r="F32" s="5"/>
      <c r="G32" s="5"/>
      <c r="H32" s="5">
        <f>Tabela1345678[[#This Row],[Planowana praca przewozowa]]*Tabela1345678[[#This Row],[Stawka za wzkm]]</f>
        <v>0</v>
      </c>
      <c r="I32" s="5">
        <f>Tabela1345678[[#This Row],[Kwota netto wynagrodzenia]]*0.08</f>
        <v>0</v>
      </c>
      <c r="J32" s="5">
        <f>Tabela1345678[[#This Row],[Kwota netto wynagrodzenia]]+Tabela1345678[[#This Row],[VAT 8%]]</f>
        <v>0</v>
      </c>
    </row>
    <row r="33" spans="1:10" s="6" customFormat="1" ht="18" customHeight="1" x14ac:dyDescent="0.3">
      <c r="A33" s="7">
        <v>45682</v>
      </c>
      <c r="B33" s="4">
        <v>103.32000000000001</v>
      </c>
      <c r="C33" s="4"/>
      <c r="D33" s="4"/>
      <c r="E33" s="4">
        <f>Tabela1345678[[#This Row],[Planowana praca przewozowa]]+Tabela1345678[[#This Row],[Wzkm zlecone dodatkowo]]-Tabela1345678[[#This Row],[Wzkm niewykonane]]</f>
        <v>103.32000000000001</v>
      </c>
      <c r="F33" s="5"/>
      <c r="G33" s="5"/>
      <c r="H33" s="5">
        <f>Tabela1345678[[#This Row],[Planowana praca przewozowa]]*Tabela1345678[[#This Row],[Stawka za wzkm]]</f>
        <v>0</v>
      </c>
      <c r="I33" s="5">
        <f>Tabela1345678[[#This Row],[Kwota netto wynagrodzenia]]*0.08</f>
        <v>0</v>
      </c>
      <c r="J33" s="5">
        <f>Tabela1345678[[#This Row],[Kwota netto wynagrodzenia]]+Tabela1345678[[#This Row],[VAT 8%]]</f>
        <v>0</v>
      </c>
    </row>
    <row r="34" spans="1:10" s="6" customFormat="1" ht="18" customHeight="1" x14ac:dyDescent="0.3">
      <c r="A34" s="7">
        <v>45683</v>
      </c>
      <c r="B34" s="4">
        <v>0</v>
      </c>
      <c r="C34" s="4"/>
      <c r="D34" s="4"/>
      <c r="E34" s="4">
        <f>Tabela1345678[[#This Row],[Planowana praca przewozowa]]+Tabela1345678[[#This Row],[Wzkm zlecone dodatkowo]]-Tabela1345678[[#This Row],[Wzkm niewykonane]]</f>
        <v>0</v>
      </c>
      <c r="F34" s="5"/>
      <c r="G34" s="5"/>
      <c r="H34" s="5">
        <f>Tabela1345678[[#This Row],[Planowana praca przewozowa]]*Tabela1345678[[#This Row],[Stawka za wzkm]]</f>
        <v>0</v>
      </c>
      <c r="I34" s="5">
        <f>Tabela1345678[[#This Row],[Kwota netto wynagrodzenia]]*0.08</f>
        <v>0</v>
      </c>
      <c r="J34" s="5">
        <f>Tabela1345678[[#This Row],[Kwota netto wynagrodzenia]]+Tabela1345678[[#This Row],[VAT 8%]]</f>
        <v>0</v>
      </c>
    </row>
    <row r="35" spans="1:10" s="6" customFormat="1" ht="18" customHeight="1" x14ac:dyDescent="0.3">
      <c r="A35" s="7">
        <v>45684</v>
      </c>
      <c r="B35" s="4">
        <v>270.08</v>
      </c>
      <c r="C35" s="4"/>
      <c r="D35" s="4"/>
      <c r="E35" s="4">
        <f>Tabela1345678[[#This Row],[Planowana praca przewozowa]]+Tabela1345678[[#This Row],[Wzkm zlecone dodatkowo]]-Tabela1345678[[#This Row],[Wzkm niewykonane]]</f>
        <v>270.08</v>
      </c>
      <c r="F35" s="5"/>
      <c r="G35" s="5"/>
      <c r="H35" s="5">
        <f>Tabela1345678[[#This Row],[Planowana praca przewozowa]]*Tabela1345678[[#This Row],[Stawka za wzkm]]</f>
        <v>0</v>
      </c>
      <c r="I35" s="5">
        <f>Tabela1345678[[#This Row],[Kwota netto wynagrodzenia]]*0.08</f>
        <v>0</v>
      </c>
      <c r="J35" s="5">
        <f>Tabela1345678[[#This Row],[Kwota netto wynagrodzenia]]+Tabela1345678[[#This Row],[VAT 8%]]</f>
        <v>0</v>
      </c>
    </row>
    <row r="36" spans="1:10" s="6" customFormat="1" ht="18" customHeight="1" x14ac:dyDescent="0.3">
      <c r="A36" s="7">
        <v>45685</v>
      </c>
      <c r="B36" s="4">
        <v>270.08</v>
      </c>
      <c r="C36" s="4"/>
      <c r="D36" s="4"/>
      <c r="E36" s="4">
        <f>Tabela1345678[[#This Row],[Planowana praca przewozowa]]+Tabela1345678[[#This Row],[Wzkm zlecone dodatkowo]]-Tabela1345678[[#This Row],[Wzkm niewykonane]]</f>
        <v>270.08</v>
      </c>
      <c r="F36" s="5"/>
      <c r="G36" s="5"/>
      <c r="H36" s="5">
        <f>Tabela1345678[[#This Row],[Planowana praca przewozowa]]*Tabela1345678[[#This Row],[Stawka za wzkm]]</f>
        <v>0</v>
      </c>
      <c r="I36" s="5">
        <f>Tabela1345678[[#This Row],[Kwota netto wynagrodzenia]]*0.08</f>
        <v>0</v>
      </c>
      <c r="J36" s="5">
        <f>Tabela1345678[[#This Row],[Kwota netto wynagrodzenia]]+Tabela1345678[[#This Row],[VAT 8%]]</f>
        <v>0</v>
      </c>
    </row>
    <row r="37" spans="1:10" s="6" customFormat="1" ht="18" customHeight="1" x14ac:dyDescent="0.3">
      <c r="A37" s="7">
        <v>45686</v>
      </c>
      <c r="B37" s="4">
        <v>270.08</v>
      </c>
      <c r="C37" s="4"/>
      <c r="D37" s="4"/>
      <c r="E37" s="4">
        <f>Tabela1345678[[#This Row],[Planowana praca przewozowa]]+Tabela1345678[[#This Row],[Wzkm zlecone dodatkowo]]-Tabela1345678[[#This Row],[Wzkm niewykonane]]</f>
        <v>270.08</v>
      </c>
      <c r="F37" s="5"/>
      <c r="G37" s="5"/>
      <c r="H37" s="5">
        <f>Tabela1345678[[#This Row],[Planowana praca przewozowa]]*Tabela1345678[[#This Row],[Stawka za wzkm]]</f>
        <v>0</v>
      </c>
      <c r="I37" s="5">
        <f>Tabela1345678[[#This Row],[Kwota netto wynagrodzenia]]*0.08</f>
        <v>0</v>
      </c>
      <c r="J37" s="5">
        <f>Tabela1345678[[#This Row],[Kwota netto wynagrodzenia]]+Tabela1345678[[#This Row],[VAT 8%]]</f>
        <v>0</v>
      </c>
    </row>
    <row r="38" spans="1:10" s="6" customFormat="1" ht="18" customHeight="1" x14ac:dyDescent="0.3">
      <c r="A38" s="7">
        <v>45687</v>
      </c>
      <c r="B38" s="4">
        <v>270.08</v>
      </c>
      <c r="C38" s="4"/>
      <c r="D38" s="4"/>
      <c r="E38" s="4">
        <f>Tabela1345678[[#This Row],[Planowana praca przewozowa]]+Tabela1345678[[#This Row],[Wzkm zlecone dodatkowo]]-Tabela1345678[[#This Row],[Wzkm niewykonane]]</f>
        <v>270.08</v>
      </c>
      <c r="F38" s="5"/>
      <c r="G38" s="5"/>
      <c r="H38" s="5">
        <f>Tabela1345678[[#This Row],[Planowana praca przewozowa]]*Tabela1345678[[#This Row],[Stawka za wzkm]]</f>
        <v>0</v>
      </c>
      <c r="I38" s="5">
        <f>Tabela1345678[[#This Row],[Kwota netto wynagrodzenia]]*0.08</f>
        <v>0</v>
      </c>
      <c r="J38" s="5">
        <f>Tabela1345678[[#This Row],[Kwota netto wynagrodzenia]]+Tabela1345678[[#This Row],[VAT 8%]]</f>
        <v>0</v>
      </c>
    </row>
    <row r="39" spans="1:10" s="6" customFormat="1" ht="18" customHeight="1" x14ac:dyDescent="0.3">
      <c r="A39" s="7">
        <v>45688</v>
      </c>
      <c r="B39" s="4">
        <v>270.08</v>
      </c>
      <c r="C39" s="4"/>
      <c r="D39" s="4"/>
      <c r="E39" s="4">
        <f>Tabela1345678[[#This Row],[Planowana praca przewozowa]]+Tabela1345678[[#This Row],[Wzkm zlecone dodatkowo]]-Tabela1345678[[#This Row],[Wzkm niewykonane]]</f>
        <v>270.08</v>
      </c>
      <c r="F39" s="5"/>
      <c r="G39" s="5"/>
      <c r="H39" s="5">
        <f>Tabela1345678[[#This Row],[Planowana praca przewozowa]]*Tabela1345678[[#This Row],[Stawka za wzkm]]</f>
        <v>0</v>
      </c>
      <c r="I39" s="5">
        <f>Tabela1345678[[#This Row],[Kwota netto wynagrodzenia]]*0.08</f>
        <v>0</v>
      </c>
      <c r="J39" s="5">
        <f>Tabela1345678[[#This Row],[Kwota netto wynagrodzenia]]+Tabela1345678[[#This Row],[VAT 8%]]</f>
        <v>0</v>
      </c>
    </row>
    <row r="40" spans="1:10" s="6" customFormat="1" ht="30" customHeight="1" x14ac:dyDescent="0.3">
      <c r="A40" s="3" t="s">
        <v>15</v>
      </c>
      <c r="B40" s="12">
        <f>SUBTOTAL(109,Tabela1345678[Planowana praca przewozowa])</f>
        <v>7103.1199999999981</v>
      </c>
      <c r="C40" s="12">
        <f>SUBTOTAL(109,Tabela1345678[Wzkm zlecone dodatkowo])</f>
        <v>0</v>
      </c>
      <c r="D40" s="12">
        <f>SUBTOTAL(109,Tabela1345678[Wzkm niewykonane])</f>
        <v>0</v>
      </c>
      <c r="E40" s="12">
        <f>SUBTOTAL(109,Tabela1345678[Wzkm wykonane łącznie])</f>
        <v>7103.1199999999981</v>
      </c>
      <c r="F40" s="13"/>
      <c r="G40" s="13">
        <f>SUBTOTAL(109,Tabela1345678[Kary i potrącenia])</f>
        <v>0</v>
      </c>
      <c r="H40" s="13">
        <f>SUBTOTAL(109,Tabela1345678[Kwota netto wynagrodzenia])</f>
        <v>0</v>
      </c>
      <c r="I40" s="13">
        <f>SUBTOTAL(109,Tabela1345678[VAT 8%])</f>
        <v>0</v>
      </c>
      <c r="J40" s="13">
        <f>SUBTOTAL(109,Tabela1345678[Wynagrodzenie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8DAF-559F-4C6F-9410-6264899E85AB}">
  <sheetPr>
    <pageSetUpPr fitToPage="1"/>
  </sheetPr>
  <dimension ref="A1:K37"/>
  <sheetViews>
    <sheetView tabSelected="1" topLeftCell="A19" zoomScaleNormal="100" workbookViewId="0">
      <selection activeCell="E8" sqref="E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5" t="s">
        <v>16</v>
      </c>
      <c r="I1" s="15"/>
    </row>
    <row r="2" spans="1:11" ht="21.6" customHeight="1" x14ac:dyDescent="0.3">
      <c r="A2" s="9" t="s">
        <v>1</v>
      </c>
      <c r="B2" t="s">
        <v>3</v>
      </c>
      <c r="H2" s="15"/>
      <c r="I2" s="15"/>
    </row>
    <row r="3" spans="1:11" ht="21.6" customHeight="1" x14ac:dyDescent="0.3">
      <c r="A3" s="9" t="s">
        <v>2</v>
      </c>
      <c r="B3" t="s">
        <v>4</v>
      </c>
      <c r="H3" s="15"/>
      <c r="I3" s="15"/>
    </row>
    <row r="4" spans="1:11" x14ac:dyDescent="0.3">
      <c r="H4" s="15"/>
      <c r="I4" s="15"/>
    </row>
    <row r="5" spans="1:11" ht="19.8" customHeight="1" x14ac:dyDescent="0.3">
      <c r="H5" s="10"/>
      <c r="I5" s="10"/>
    </row>
    <row r="6" spans="1:11" ht="53.4" customHeight="1" x14ac:dyDescent="0.3">
      <c r="A6" s="14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45689</v>
      </c>
      <c r="B9" s="4">
        <v>103.32000000000001</v>
      </c>
      <c r="C9" s="4"/>
      <c r="D9" s="4"/>
      <c r="E9" s="4">
        <f>Tabela13456789[[#This Row],[Planowana praca przewozowa]]+Tabela13456789[[#This Row],[Wzkm zlecone dodatkowo]]-Tabela13456789[[#This Row],[Wzkm niewykonane]]</f>
        <v>103.32000000000001</v>
      </c>
      <c r="F9" s="5"/>
      <c r="G9" s="5"/>
      <c r="H9" s="5">
        <f>Tabela13456789[[#This Row],[Planowana praca przewozowa]]*Tabela13456789[[#This Row],[Stawka za wzkm]]</f>
        <v>0</v>
      </c>
      <c r="I9" s="5">
        <f>Tabela13456789[[#This Row],[Kwota netto wynagrodzenia]]*0.08</f>
        <v>0</v>
      </c>
      <c r="J9" s="5">
        <f>Tabela13456789[[#This Row],[Kwota netto wynagrodzenia]]+Tabela13456789[[#This Row],[VAT 8%]]</f>
        <v>0</v>
      </c>
    </row>
    <row r="10" spans="1:11" s="6" customFormat="1" ht="18" customHeight="1" x14ac:dyDescent="0.3">
      <c r="A10" s="7">
        <v>45690</v>
      </c>
      <c r="B10" s="4">
        <v>0</v>
      </c>
      <c r="C10" s="4"/>
      <c r="D10" s="4"/>
      <c r="E10" s="4">
        <f>Tabela13456789[[#This Row],[Planowana praca przewozowa]]+Tabela13456789[[#This Row],[Wzkm zlecone dodatkowo]]-Tabela13456789[[#This Row],[Wzkm niewykonane]]</f>
        <v>0</v>
      </c>
      <c r="F10" s="5"/>
      <c r="G10" s="5"/>
      <c r="H10" s="5">
        <f>Tabela13456789[[#This Row],[Planowana praca przewozowa]]*Tabela13456789[[#This Row],[Stawka za wzkm]]</f>
        <v>0</v>
      </c>
      <c r="I10" s="5">
        <f>Tabela13456789[[#This Row],[Kwota netto wynagrodzenia]]*0.08</f>
        <v>0</v>
      </c>
      <c r="J10" s="5">
        <f>Tabela13456789[[#This Row],[Kwota netto wynagrodzenia]]+Tabela13456789[[#This Row],[VAT 8%]]</f>
        <v>0</v>
      </c>
    </row>
    <row r="11" spans="1:11" s="6" customFormat="1" ht="18" customHeight="1" x14ac:dyDescent="0.3">
      <c r="A11" s="7">
        <v>45691</v>
      </c>
      <c r="B11" s="4">
        <v>362.64</v>
      </c>
      <c r="C11" s="4"/>
      <c r="D11" s="4"/>
      <c r="E11" s="4">
        <f>Tabela13456789[[#This Row],[Planowana praca przewozowa]]+Tabela13456789[[#This Row],[Wzkm zlecone dodatkowo]]-Tabela13456789[[#This Row],[Wzkm niewykonane]]</f>
        <v>362.64</v>
      </c>
      <c r="F11" s="5"/>
      <c r="G11" s="5"/>
      <c r="H11" s="5">
        <f>Tabela13456789[[#This Row],[Planowana praca przewozowa]]*Tabela13456789[[#This Row],[Stawka za wzkm]]</f>
        <v>0</v>
      </c>
      <c r="I11" s="5">
        <f>Tabela13456789[[#This Row],[Kwota netto wynagrodzenia]]*0.08</f>
        <v>0</v>
      </c>
      <c r="J11" s="5">
        <f>Tabela13456789[[#This Row],[Kwota netto wynagrodzenia]]+Tabela13456789[[#This Row],[VAT 8%]]</f>
        <v>0</v>
      </c>
    </row>
    <row r="12" spans="1:11" s="6" customFormat="1" ht="18" customHeight="1" x14ac:dyDescent="0.3">
      <c r="A12" s="7">
        <v>45692</v>
      </c>
      <c r="B12" s="4">
        <v>362.64</v>
      </c>
      <c r="C12" s="4"/>
      <c r="D12" s="4"/>
      <c r="E12" s="4">
        <f>Tabela13456789[[#This Row],[Planowana praca przewozowa]]+Tabela13456789[[#This Row],[Wzkm zlecone dodatkowo]]-Tabela13456789[[#This Row],[Wzkm niewykonane]]</f>
        <v>362.64</v>
      </c>
      <c r="F12" s="5"/>
      <c r="G12" s="5"/>
      <c r="H12" s="5">
        <f>Tabela13456789[[#This Row],[Planowana praca przewozowa]]*Tabela13456789[[#This Row],[Stawka za wzkm]]</f>
        <v>0</v>
      </c>
      <c r="I12" s="5">
        <f>Tabela13456789[[#This Row],[Kwota netto wynagrodzenia]]*0.08</f>
        <v>0</v>
      </c>
      <c r="J12" s="5">
        <f>Tabela13456789[[#This Row],[Kwota netto wynagrodzenia]]+Tabela13456789[[#This Row],[VAT 8%]]</f>
        <v>0</v>
      </c>
    </row>
    <row r="13" spans="1:11" s="6" customFormat="1" ht="18" customHeight="1" x14ac:dyDescent="0.3">
      <c r="A13" s="7">
        <v>45693</v>
      </c>
      <c r="B13" s="4">
        <v>362.64</v>
      </c>
      <c r="C13" s="4"/>
      <c r="D13" s="4"/>
      <c r="E13" s="4">
        <f>Tabela13456789[[#This Row],[Planowana praca przewozowa]]+Tabela13456789[[#This Row],[Wzkm zlecone dodatkowo]]-Tabela13456789[[#This Row],[Wzkm niewykonane]]</f>
        <v>362.64</v>
      </c>
      <c r="F13" s="5"/>
      <c r="G13" s="5"/>
      <c r="H13" s="5">
        <f>Tabela13456789[[#This Row],[Planowana praca przewozowa]]*Tabela13456789[[#This Row],[Stawka za wzkm]]</f>
        <v>0</v>
      </c>
      <c r="I13" s="5">
        <f>Tabela13456789[[#This Row],[Kwota netto wynagrodzenia]]*0.08</f>
        <v>0</v>
      </c>
      <c r="J13" s="5">
        <f>Tabela13456789[[#This Row],[Kwota netto wynagrodzenia]]+Tabela13456789[[#This Row],[VAT 8%]]</f>
        <v>0</v>
      </c>
    </row>
    <row r="14" spans="1:11" s="6" customFormat="1" ht="18" customHeight="1" x14ac:dyDescent="0.3">
      <c r="A14" s="7">
        <v>45694</v>
      </c>
      <c r="B14" s="4">
        <v>362.64</v>
      </c>
      <c r="C14" s="4"/>
      <c r="D14" s="4"/>
      <c r="E14" s="4">
        <f>Tabela13456789[[#This Row],[Planowana praca przewozowa]]+Tabela13456789[[#This Row],[Wzkm zlecone dodatkowo]]-Tabela13456789[[#This Row],[Wzkm niewykonane]]</f>
        <v>362.64</v>
      </c>
      <c r="F14" s="5"/>
      <c r="G14" s="5"/>
      <c r="H14" s="5">
        <f>Tabela13456789[[#This Row],[Planowana praca przewozowa]]*Tabela13456789[[#This Row],[Stawka za wzkm]]</f>
        <v>0</v>
      </c>
      <c r="I14" s="5">
        <f>Tabela13456789[[#This Row],[Kwota netto wynagrodzenia]]*0.08</f>
        <v>0</v>
      </c>
      <c r="J14" s="5">
        <f>Tabela13456789[[#This Row],[Kwota netto wynagrodzenia]]+Tabela13456789[[#This Row],[VAT 8%]]</f>
        <v>0</v>
      </c>
    </row>
    <row r="15" spans="1:11" s="6" customFormat="1" ht="18" customHeight="1" x14ac:dyDescent="0.3">
      <c r="A15" s="7">
        <v>45695</v>
      </c>
      <c r="B15" s="4">
        <v>362.64</v>
      </c>
      <c r="C15" s="4"/>
      <c r="D15" s="4"/>
      <c r="E15" s="4">
        <f>Tabela13456789[[#This Row],[Planowana praca przewozowa]]+Tabela13456789[[#This Row],[Wzkm zlecone dodatkowo]]-Tabela13456789[[#This Row],[Wzkm niewykonane]]</f>
        <v>362.64</v>
      </c>
      <c r="F15" s="5"/>
      <c r="G15" s="5"/>
      <c r="H15" s="5">
        <f>Tabela13456789[[#This Row],[Planowana praca przewozowa]]*Tabela13456789[[#This Row],[Stawka za wzkm]]</f>
        <v>0</v>
      </c>
      <c r="I15" s="5">
        <f>Tabela13456789[[#This Row],[Kwota netto wynagrodzenia]]*0.08</f>
        <v>0</v>
      </c>
      <c r="J15" s="5">
        <f>Tabela13456789[[#This Row],[Kwota netto wynagrodzenia]]+Tabela13456789[[#This Row],[VAT 8%]]</f>
        <v>0</v>
      </c>
    </row>
    <row r="16" spans="1:11" s="6" customFormat="1" ht="18" customHeight="1" x14ac:dyDescent="0.3">
      <c r="A16" s="7">
        <v>45696</v>
      </c>
      <c r="B16" s="4">
        <v>103.32000000000001</v>
      </c>
      <c r="C16" s="4"/>
      <c r="D16" s="4"/>
      <c r="E16" s="4">
        <f>Tabela13456789[[#This Row],[Planowana praca przewozowa]]+Tabela13456789[[#This Row],[Wzkm zlecone dodatkowo]]-Tabela13456789[[#This Row],[Wzkm niewykonane]]</f>
        <v>103.32000000000001</v>
      </c>
      <c r="F16" s="5"/>
      <c r="G16" s="5"/>
      <c r="H16" s="5">
        <f>Tabela13456789[[#This Row],[Planowana praca przewozowa]]*Tabela13456789[[#This Row],[Stawka za wzkm]]</f>
        <v>0</v>
      </c>
      <c r="I16" s="5">
        <f>Tabela13456789[[#This Row],[Kwota netto wynagrodzenia]]*0.08</f>
        <v>0</v>
      </c>
      <c r="J16" s="5">
        <f>Tabela13456789[[#This Row],[Kwota netto wynagrodzenia]]+Tabela13456789[[#This Row],[VAT 8%]]</f>
        <v>0</v>
      </c>
    </row>
    <row r="17" spans="1:10" s="6" customFormat="1" ht="18" customHeight="1" x14ac:dyDescent="0.3">
      <c r="A17" s="7">
        <v>45697</v>
      </c>
      <c r="B17" s="4">
        <v>0</v>
      </c>
      <c r="C17" s="4"/>
      <c r="D17" s="4"/>
      <c r="E17" s="4">
        <f>Tabela13456789[[#This Row],[Planowana praca przewozowa]]+Tabela13456789[[#This Row],[Wzkm zlecone dodatkowo]]-Tabela13456789[[#This Row],[Wzkm niewykonane]]</f>
        <v>0</v>
      </c>
      <c r="F17" s="5"/>
      <c r="G17" s="5"/>
      <c r="H17" s="5">
        <f>Tabela13456789[[#This Row],[Planowana praca przewozowa]]*Tabela13456789[[#This Row],[Stawka za wzkm]]</f>
        <v>0</v>
      </c>
      <c r="I17" s="5">
        <f>Tabela13456789[[#This Row],[Kwota netto wynagrodzenia]]*0.08</f>
        <v>0</v>
      </c>
      <c r="J17" s="5">
        <f>Tabela13456789[[#This Row],[Kwota netto wynagrodzenia]]+Tabela13456789[[#This Row],[VAT 8%]]</f>
        <v>0</v>
      </c>
    </row>
    <row r="18" spans="1:10" s="6" customFormat="1" ht="18" customHeight="1" x14ac:dyDescent="0.3">
      <c r="A18" s="7">
        <v>45698</v>
      </c>
      <c r="B18" s="4">
        <v>362.64</v>
      </c>
      <c r="C18" s="4"/>
      <c r="D18" s="4"/>
      <c r="E18" s="4">
        <f>Tabela13456789[[#This Row],[Planowana praca przewozowa]]+Tabela13456789[[#This Row],[Wzkm zlecone dodatkowo]]-Tabela13456789[[#This Row],[Wzkm niewykonane]]</f>
        <v>362.64</v>
      </c>
      <c r="F18" s="5"/>
      <c r="G18" s="5"/>
      <c r="H18" s="5">
        <f>Tabela13456789[[#This Row],[Planowana praca przewozowa]]*Tabela13456789[[#This Row],[Stawka za wzkm]]</f>
        <v>0</v>
      </c>
      <c r="I18" s="5">
        <f>Tabela13456789[[#This Row],[Kwota netto wynagrodzenia]]*0.08</f>
        <v>0</v>
      </c>
      <c r="J18" s="5">
        <f>Tabela13456789[[#This Row],[Kwota netto wynagrodzenia]]+Tabela13456789[[#This Row],[VAT 8%]]</f>
        <v>0</v>
      </c>
    </row>
    <row r="19" spans="1:10" s="6" customFormat="1" ht="18" customHeight="1" x14ac:dyDescent="0.3">
      <c r="A19" s="7">
        <v>45699</v>
      </c>
      <c r="B19" s="4">
        <v>362.64</v>
      </c>
      <c r="C19" s="4"/>
      <c r="D19" s="4"/>
      <c r="E19" s="4">
        <f>Tabela13456789[[#This Row],[Planowana praca przewozowa]]+Tabela13456789[[#This Row],[Wzkm zlecone dodatkowo]]-Tabela13456789[[#This Row],[Wzkm niewykonane]]</f>
        <v>362.64</v>
      </c>
      <c r="F19" s="5"/>
      <c r="G19" s="5"/>
      <c r="H19" s="5">
        <f>Tabela13456789[[#This Row],[Planowana praca przewozowa]]*Tabela13456789[[#This Row],[Stawka za wzkm]]</f>
        <v>0</v>
      </c>
      <c r="I19" s="5">
        <f>Tabela13456789[[#This Row],[Kwota netto wynagrodzenia]]*0.08</f>
        <v>0</v>
      </c>
      <c r="J19" s="5">
        <f>Tabela13456789[[#This Row],[Kwota netto wynagrodzenia]]+Tabela13456789[[#This Row],[VAT 8%]]</f>
        <v>0</v>
      </c>
    </row>
    <row r="20" spans="1:10" s="6" customFormat="1" ht="18" customHeight="1" x14ac:dyDescent="0.3">
      <c r="A20" s="7">
        <v>45700</v>
      </c>
      <c r="B20" s="4">
        <v>362.64</v>
      </c>
      <c r="C20" s="4"/>
      <c r="D20" s="4"/>
      <c r="E20" s="4">
        <f>Tabela13456789[[#This Row],[Planowana praca przewozowa]]+Tabela13456789[[#This Row],[Wzkm zlecone dodatkowo]]-Tabela13456789[[#This Row],[Wzkm niewykonane]]</f>
        <v>362.64</v>
      </c>
      <c r="F20" s="5"/>
      <c r="G20" s="5"/>
      <c r="H20" s="5">
        <f>Tabela13456789[[#This Row],[Planowana praca przewozowa]]*Tabela13456789[[#This Row],[Stawka za wzkm]]</f>
        <v>0</v>
      </c>
      <c r="I20" s="5">
        <f>Tabela13456789[[#This Row],[Kwota netto wynagrodzenia]]*0.08</f>
        <v>0</v>
      </c>
      <c r="J20" s="5">
        <f>Tabela13456789[[#This Row],[Kwota netto wynagrodzenia]]+Tabela13456789[[#This Row],[VAT 8%]]</f>
        <v>0</v>
      </c>
    </row>
    <row r="21" spans="1:10" s="6" customFormat="1" ht="18" customHeight="1" x14ac:dyDescent="0.3">
      <c r="A21" s="7">
        <v>45701</v>
      </c>
      <c r="B21" s="4">
        <v>362.64</v>
      </c>
      <c r="C21" s="4"/>
      <c r="D21" s="4"/>
      <c r="E21" s="4">
        <f>Tabela13456789[[#This Row],[Planowana praca przewozowa]]+Tabela13456789[[#This Row],[Wzkm zlecone dodatkowo]]-Tabela13456789[[#This Row],[Wzkm niewykonane]]</f>
        <v>362.64</v>
      </c>
      <c r="F21" s="5"/>
      <c r="G21" s="5"/>
      <c r="H21" s="5">
        <f>Tabela13456789[[#This Row],[Planowana praca przewozowa]]*Tabela13456789[[#This Row],[Stawka za wzkm]]</f>
        <v>0</v>
      </c>
      <c r="I21" s="5">
        <f>Tabela13456789[[#This Row],[Kwota netto wynagrodzenia]]*0.08</f>
        <v>0</v>
      </c>
      <c r="J21" s="5">
        <f>Tabela13456789[[#This Row],[Kwota netto wynagrodzenia]]+Tabela13456789[[#This Row],[VAT 8%]]</f>
        <v>0</v>
      </c>
    </row>
    <row r="22" spans="1:10" s="6" customFormat="1" ht="18" customHeight="1" x14ac:dyDescent="0.3">
      <c r="A22" s="7">
        <v>45702</v>
      </c>
      <c r="B22" s="4">
        <v>362.64</v>
      </c>
      <c r="C22" s="4"/>
      <c r="D22" s="4"/>
      <c r="E22" s="4">
        <f>Tabela13456789[[#This Row],[Planowana praca przewozowa]]+Tabela13456789[[#This Row],[Wzkm zlecone dodatkowo]]-Tabela13456789[[#This Row],[Wzkm niewykonane]]</f>
        <v>362.64</v>
      </c>
      <c r="F22" s="5"/>
      <c r="G22" s="5"/>
      <c r="H22" s="5">
        <f>Tabela13456789[[#This Row],[Planowana praca przewozowa]]*Tabela13456789[[#This Row],[Stawka za wzkm]]</f>
        <v>0</v>
      </c>
      <c r="I22" s="5">
        <f>Tabela13456789[[#This Row],[Kwota netto wynagrodzenia]]*0.08</f>
        <v>0</v>
      </c>
      <c r="J22" s="5">
        <f>Tabela13456789[[#This Row],[Kwota netto wynagrodzenia]]+Tabela13456789[[#This Row],[VAT 8%]]</f>
        <v>0</v>
      </c>
    </row>
    <row r="23" spans="1:10" s="6" customFormat="1" ht="18" customHeight="1" x14ac:dyDescent="0.3">
      <c r="A23" s="7">
        <v>45703</v>
      </c>
      <c r="B23" s="4">
        <v>103.32000000000001</v>
      </c>
      <c r="C23" s="4"/>
      <c r="D23" s="4"/>
      <c r="E23" s="4">
        <f>Tabela13456789[[#This Row],[Planowana praca przewozowa]]+Tabela13456789[[#This Row],[Wzkm zlecone dodatkowo]]-Tabela13456789[[#This Row],[Wzkm niewykonane]]</f>
        <v>103.32000000000001</v>
      </c>
      <c r="F23" s="5"/>
      <c r="G23" s="5"/>
      <c r="H23" s="5">
        <f>Tabela13456789[[#This Row],[Planowana praca przewozowa]]*Tabela13456789[[#This Row],[Stawka za wzkm]]</f>
        <v>0</v>
      </c>
      <c r="I23" s="5">
        <f>Tabela13456789[[#This Row],[Kwota netto wynagrodzenia]]*0.08</f>
        <v>0</v>
      </c>
      <c r="J23" s="5">
        <f>Tabela13456789[[#This Row],[Kwota netto wynagrodzenia]]+Tabela13456789[[#This Row],[VAT 8%]]</f>
        <v>0</v>
      </c>
    </row>
    <row r="24" spans="1:10" s="6" customFormat="1" ht="18" customHeight="1" x14ac:dyDescent="0.3">
      <c r="A24" s="7">
        <v>45704</v>
      </c>
      <c r="B24" s="4">
        <v>0</v>
      </c>
      <c r="C24" s="4"/>
      <c r="D24" s="4"/>
      <c r="E24" s="4">
        <f>Tabela13456789[[#This Row],[Planowana praca przewozowa]]+Tabela13456789[[#This Row],[Wzkm zlecone dodatkowo]]-Tabela13456789[[#This Row],[Wzkm niewykonane]]</f>
        <v>0</v>
      </c>
      <c r="F24" s="5"/>
      <c r="G24" s="5"/>
      <c r="H24" s="5">
        <f>Tabela13456789[[#This Row],[Planowana praca przewozowa]]*Tabela13456789[[#This Row],[Stawka za wzkm]]</f>
        <v>0</v>
      </c>
      <c r="I24" s="5">
        <f>Tabela13456789[[#This Row],[Kwota netto wynagrodzenia]]*0.08</f>
        <v>0</v>
      </c>
      <c r="J24" s="5">
        <f>Tabela13456789[[#This Row],[Kwota netto wynagrodzenia]]+Tabela13456789[[#This Row],[VAT 8%]]</f>
        <v>0</v>
      </c>
    </row>
    <row r="25" spans="1:10" s="6" customFormat="1" ht="18" customHeight="1" x14ac:dyDescent="0.3">
      <c r="A25" s="7">
        <v>45705</v>
      </c>
      <c r="B25" s="4">
        <v>362.64</v>
      </c>
      <c r="C25" s="4"/>
      <c r="D25" s="4"/>
      <c r="E25" s="4">
        <f>Tabela13456789[[#This Row],[Planowana praca przewozowa]]+Tabela13456789[[#This Row],[Wzkm zlecone dodatkowo]]-Tabela13456789[[#This Row],[Wzkm niewykonane]]</f>
        <v>362.64</v>
      </c>
      <c r="F25" s="5"/>
      <c r="G25" s="5"/>
      <c r="H25" s="5">
        <f>Tabela13456789[[#This Row],[Planowana praca przewozowa]]*Tabela13456789[[#This Row],[Stawka za wzkm]]</f>
        <v>0</v>
      </c>
      <c r="I25" s="5">
        <f>Tabela13456789[[#This Row],[Kwota netto wynagrodzenia]]*0.08</f>
        <v>0</v>
      </c>
      <c r="J25" s="5">
        <f>Tabela13456789[[#This Row],[Kwota netto wynagrodzenia]]+Tabela13456789[[#This Row],[VAT 8%]]</f>
        <v>0</v>
      </c>
    </row>
    <row r="26" spans="1:10" s="6" customFormat="1" ht="18" customHeight="1" x14ac:dyDescent="0.3">
      <c r="A26" s="7">
        <v>45706</v>
      </c>
      <c r="B26" s="4">
        <v>362.64</v>
      </c>
      <c r="C26" s="4"/>
      <c r="D26" s="4"/>
      <c r="E26" s="4">
        <f>Tabela13456789[[#This Row],[Planowana praca przewozowa]]+Tabela13456789[[#This Row],[Wzkm zlecone dodatkowo]]-Tabela13456789[[#This Row],[Wzkm niewykonane]]</f>
        <v>362.64</v>
      </c>
      <c r="F26" s="5"/>
      <c r="G26" s="5"/>
      <c r="H26" s="5">
        <f>Tabela13456789[[#This Row],[Planowana praca przewozowa]]*Tabela13456789[[#This Row],[Stawka za wzkm]]</f>
        <v>0</v>
      </c>
      <c r="I26" s="5">
        <f>Tabela13456789[[#This Row],[Kwota netto wynagrodzenia]]*0.08</f>
        <v>0</v>
      </c>
      <c r="J26" s="5">
        <f>Tabela13456789[[#This Row],[Kwota netto wynagrodzenia]]+Tabela13456789[[#This Row],[VAT 8%]]</f>
        <v>0</v>
      </c>
    </row>
    <row r="27" spans="1:10" s="6" customFormat="1" ht="18" customHeight="1" x14ac:dyDescent="0.3">
      <c r="A27" s="7">
        <v>45707</v>
      </c>
      <c r="B27" s="4">
        <v>362.64</v>
      </c>
      <c r="C27" s="4"/>
      <c r="D27" s="4"/>
      <c r="E27" s="4">
        <f>Tabela13456789[[#This Row],[Planowana praca przewozowa]]+Tabela13456789[[#This Row],[Wzkm zlecone dodatkowo]]-Tabela13456789[[#This Row],[Wzkm niewykonane]]</f>
        <v>362.64</v>
      </c>
      <c r="F27" s="5"/>
      <c r="G27" s="5"/>
      <c r="H27" s="5">
        <f>Tabela13456789[[#This Row],[Planowana praca przewozowa]]*Tabela13456789[[#This Row],[Stawka za wzkm]]</f>
        <v>0</v>
      </c>
      <c r="I27" s="5">
        <f>Tabela13456789[[#This Row],[Kwota netto wynagrodzenia]]*0.08</f>
        <v>0</v>
      </c>
      <c r="J27" s="5">
        <f>Tabela13456789[[#This Row],[Kwota netto wynagrodzenia]]+Tabela13456789[[#This Row],[VAT 8%]]</f>
        <v>0</v>
      </c>
    </row>
    <row r="28" spans="1:10" s="6" customFormat="1" ht="18" customHeight="1" x14ac:dyDescent="0.3">
      <c r="A28" s="7">
        <v>45708</v>
      </c>
      <c r="B28" s="4">
        <v>362.64</v>
      </c>
      <c r="C28" s="4"/>
      <c r="D28" s="4"/>
      <c r="E28" s="4">
        <f>Tabela13456789[[#This Row],[Planowana praca przewozowa]]+Tabela13456789[[#This Row],[Wzkm zlecone dodatkowo]]-Tabela13456789[[#This Row],[Wzkm niewykonane]]</f>
        <v>362.64</v>
      </c>
      <c r="F28" s="5"/>
      <c r="G28" s="5"/>
      <c r="H28" s="5">
        <f>Tabela13456789[[#This Row],[Planowana praca przewozowa]]*Tabela13456789[[#This Row],[Stawka za wzkm]]</f>
        <v>0</v>
      </c>
      <c r="I28" s="5">
        <f>Tabela13456789[[#This Row],[Kwota netto wynagrodzenia]]*0.08</f>
        <v>0</v>
      </c>
      <c r="J28" s="5">
        <f>Tabela13456789[[#This Row],[Kwota netto wynagrodzenia]]+Tabela13456789[[#This Row],[VAT 8%]]</f>
        <v>0</v>
      </c>
    </row>
    <row r="29" spans="1:10" s="6" customFormat="1" ht="18" customHeight="1" x14ac:dyDescent="0.3">
      <c r="A29" s="7">
        <v>45709</v>
      </c>
      <c r="B29" s="4">
        <v>362.64</v>
      </c>
      <c r="C29" s="4"/>
      <c r="D29" s="4"/>
      <c r="E29" s="4">
        <f>Tabela13456789[[#This Row],[Planowana praca przewozowa]]+Tabela13456789[[#This Row],[Wzkm zlecone dodatkowo]]-Tabela13456789[[#This Row],[Wzkm niewykonane]]</f>
        <v>362.64</v>
      </c>
      <c r="F29" s="5"/>
      <c r="G29" s="5"/>
      <c r="H29" s="5">
        <f>Tabela13456789[[#This Row],[Planowana praca przewozowa]]*Tabela13456789[[#This Row],[Stawka za wzkm]]</f>
        <v>0</v>
      </c>
      <c r="I29" s="5">
        <f>Tabela13456789[[#This Row],[Kwota netto wynagrodzenia]]*0.08</f>
        <v>0</v>
      </c>
      <c r="J29" s="5">
        <f>Tabela13456789[[#This Row],[Kwota netto wynagrodzenia]]+Tabela13456789[[#This Row],[VAT 8%]]</f>
        <v>0</v>
      </c>
    </row>
    <row r="30" spans="1:10" s="6" customFormat="1" ht="18" customHeight="1" x14ac:dyDescent="0.3">
      <c r="A30" s="7">
        <v>45710</v>
      </c>
      <c r="B30" s="4">
        <v>103.32000000000001</v>
      </c>
      <c r="C30" s="4"/>
      <c r="D30" s="4"/>
      <c r="E30" s="4">
        <f>Tabela13456789[[#This Row],[Planowana praca przewozowa]]+Tabela13456789[[#This Row],[Wzkm zlecone dodatkowo]]-Tabela13456789[[#This Row],[Wzkm niewykonane]]</f>
        <v>103.32000000000001</v>
      </c>
      <c r="F30" s="5"/>
      <c r="G30" s="5"/>
      <c r="H30" s="5">
        <f>Tabela13456789[[#This Row],[Planowana praca przewozowa]]*Tabela13456789[[#This Row],[Stawka za wzkm]]</f>
        <v>0</v>
      </c>
      <c r="I30" s="5">
        <f>Tabela13456789[[#This Row],[Kwota netto wynagrodzenia]]*0.08</f>
        <v>0</v>
      </c>
      <c r="J30" s="5">
        <f>Tabela13456789[[#This Row],[Kwota netto wynagrodzenia]]+Tabela13456789[[#This Row],[VAT 8%]]</f>
        <v>0</v>
      </c>
    </row>
    <row r="31" spans="1:10" s="6" customFormat="1" ht="18" customHeight="1" x14ac:dyDescent="0.3">
      <c r="A31" s="7">
        <v>45711</v>
      </c>
      <c r="B31" s="4">
        <v>0</v>
      </c>
      <c r="C31" s="4"/>
      <c r="D31" s="4"/>
      <c r="E31" s="4">
        <f>Tabela13456789[[#This Row],[Planowana praca przewozowa]]+Tabela13456789[[#This Row],[Wzkm zlecone dodatkowo]]-Tabela13456789[[#This Row],[Wzkm niewykonane]]</f>
        <v>0</v>
      </c>
      <c r="F31" s="5"/>
      <c r="G31" s="5"/>
      <c r="H31" s="5">
        <f>Tabela13456789[[#This Row],[Planowana praca przewozowa]]*Tabela13456789[[#This Row],[Stawka za wzkm]]</f>
        <v>0</v>
      </c>
      <c r="I31" s="5">
        <f>Tabela13456789[[#This Row],[Kwota netto wynagrodzenia]]*0.08</f>
        <v>0</v>
      </c>
      <c r="J31" s="5">
        <f>Tabela13456789[[#This Row],[Kwota netto wynagrodzenia]]+Tabela13456789[[#This Row],[VAT 8%]]</f>
        <v>0</v>
      </c>
    </row>
    <row r="32" spans="1:10" s="6" customFormat="1" ht="18" customHeight="1" x14ac:dyDescent="0.3">
      <c r="A32" s="7">
        <v>45712</v>
      </c>
      <c r="B32" s="4">
        <v>362.64</v>
      </c>
      <c r="C32" s="4"/>
      <c r="D32" s="4"/>
      <c r="E32" s="4">
        <f>Tabela13456789[[#This Row],[Planowana praca przewozowa]]+Tabela13456789[[#This Row],[Wzkm zlecone dodatkowo]]-Tabela13456789[[#This Row],[Wzkm niewykonane]]</f>
        <v>362.64</v>
      </c>
      <c r="F32" s="5"/>
      <c r="G32" s="5"/>
      <c r="H32" s="5">
        <f>Tabela13456789[[#This Row],[Planowana praca przewozowa]]*Tabela13456789[[#This Row],[Stawka za wzkm]]</f>
        <v>0</v>
      </c>
      <c r="I32" s="5">
        <f>Tabela13456789[[#This Row],[Kwota netto wynagrodzenia]]*0.08</f>
        <v>0</v>
      </c>
      <c r="J32" s="5">
        <f>Tabela13456789[[#This Row],[Kwota netto wynagrodzenia]]+Tabela13456789[[#This Row],[VAT 8%]]</f>
        <v>0</v>
      </c>
    </row>
    <row r="33" spans="1:10" s="6" customFormat="1" ht="18" customHeight="1" x14ac:dyDescent="0.3">
      <c r="A33" s="7">
        <v>45713</v>
      </c>
      <c r="B33" s="4">
        <v>362.64</v>
      </c>
      <c r="C33" s="4"/>
      <c r="D33" s="4"/>
      <c r="E33" s="4">
        <f>Tabela13456789[[#This Row],[Planowana praca przewozowa]]+Tabela13456789[[#This Row],[Wzkm zlecone dodatkowo]]-Tabela13456789[[#This Row],[Wzkm niewykonane]]</f>
        <v>362.64</v>
      </c>
      <c r="F33" s="5"/>
      <c r="G33" s="5"/>
      <c r="H33" s="5">
        <f>Tabela13456789[[#This Row],[Planowana praca przewozowa]]*Tabela13456789[[#This Row],[Stawka za wzkm]]</f>
        <v>0</v>
      </c>
      <c r="I33" s="5">
        <f>Tabela13456789[[#This Row],[Kwota netto wynagrodzenia]]*0.08</f>
        <v>0</v>
      </c>
      <c r="J33" s="5">
        <f>Tabela13456789[[#This Row],[Kwota netto wynagrodzenia]]+Tabela13456789[[#This Row],[VAT 8%]]</f>
        <v>0</v>
      </c>
    </row>
    <row r="34" spans="1:10" s="6" customFormat="1" ht="18" customHeight="1" x14ac:dyDescent="0.3">
      <c r="A34" s="7">
        <v>45714</v>
      </c>
      <c r="B34" s="4">
        <v>362.64</v>
      </c>
      <c r="C34" s="4"/>
      <c r="D34" s="4"/>
      <c r="E34" s="4">
        <f>Tabela13456789[[#This Row],[Planowana praca przewozowa]]+Tabela13456789[[#This Row],[Wzkm zlecone dodatkowo]]-Tabela13456789[[#This Row],[Wzkm niewykonane]]</f>
        <v>362.64</v>
      </c>
      <c r="F34" s="5"/>
      <c r="G34" s="5"/>
      <c r="H34" s="5">
        <f>Tabela13456789[[#This Row],[Planowana praca przewozowa]]*Tabela13456789[[#This Row],[Stawka za wzkm]]</f>
        <v>0</v>
      </c>
      <c r="I34" s="5">
        <f>Tabela13456789[[#This Row],[Kwota netto wynagrodzenia]]*0.08</f>
        <v>0</v>
      </c>
      <c r="J34" s="5">
        <f>Tabela13456789[[#This Row],[Kwota netto wynagrodzenia]]+Tabela13456789[[#This Row],[VAT 8%]]</f>
        <v>0</v>
      </c>
    </row>
    <row r="35" spans="1:10" s="6" customFormat="1" ht="18" customHeight="1" x14ac:dyDescent="0.3">
      <c r="A35" s="7">
        <v>45715</v>
      </c>
      <c r="B35" s="4">
        <v>362.64</v>
      </c>
      <c r="C35" s="4"/>
      <c r="D35" s="4"/>
      <c r="E35" s="4">
        <f>Tabela13456789[[#This Row],[Planowana praca przewozowa]]+Tabela13456789[[#This Row],[Wzkm zlecone dodatkowo]]-Tabela13456789[[#This Row],[Wzkm niewykonane]]</f>
        <v>362.64</v>
      </c>
      <c r="F35" s="5"/>
      <c r="G35" s="5"/>
      <c r="H35" s="5">
        <f>Tabela13456789[[#This Row],[Planowana praca przewozowa]]*Tabela13456789[[#This Row],[Stawka za wzkm]]</f>
        <v>0</v>
      </c>
      <c r="I35" s="5">
        <f>Tabela13456789[[#This Row],[Kwota netto wynagrodzenia]]*0.08</f>
        <v>0</v>
      </c>
      <c r="J35" s="5">
        <f>Tabela13456789[[#This Row],[Kwota netto wynagrodzenia]]+Tabela13456789[[#This Row],[VAT 8%]]</f>
        <v>0</v>
      </c>
    </row>
    <row r="36" spans="1:10" s="6" customFormat="1" ht="18" customHeight="1" x14ac:dyDescent="0.3">
      <c r="A36" s="7">
        <v>45716</v>
      </c>
      <c r="B36" s="4">
        <v>362.64</v>
      </c>
      <c r="C36" s="4"/>
      <c r="D36" s="4"/>
      <c r="E36" s="4">
        <f>Tabela13456789[[#This Row],[Planowana praca przewozowa]]+Tabela13456789[[#This Row],[Wzkm zlecone dodatkowo]]-Tabela13456789[[#This Row],[Wzkm niewykonane]]</f>
        <v>362.64</v>
      </c>
      <c r="F36" s="5"/>
      <c r="G36" s="5"/>
      <c r="H36" s="5">
        <f>Tabela13456789[[#This Row],[Planowana praca przewozowa]]*Tabela13456789[[#This Row],[Stawka za wzkm]]</f>
        <v>0</v>
      </c>
      <c r="I36" s="5">
        <f>Tabela13456789[[#This Row],[Kwota netto wynagrodzenia]]*0.08</f>
        <v>0</v>
      </c>
      <c r="J36" s="5">
        <f>Tabela13456789[[#This Row],[Kwota netto wynagrodzenia]]+Tabela13456789[[#This Row],[VAT 8%]]</f>
        <v>0</v>
      </c>
    </row>
    <row r="37" spans="1:10" s="6" customFormat="1" ht="30" customHeight="1" x14ac:dyDescent="0.3">
      <c r="A37" s="3" t="s">
        <v>15</v>
      </c>
      <c r="B37" s="12">
        <f>SUBTOTAL(109,Tabela13456789[Planowana praca przewozowa])</f>
        <v>7666.0800000000017</v>
      </c>
      <c r="C37" s="12">
        <f>SUBTOTAL(109,Tabela13456789[Wzkm zlecone dodatkowo])</f>
        <v>0</v>
      </c>
      <c r="D37" s="12">
        <f>SUBTOTAL(109,Tabela13456789[Wzkm niewykonane])</f>
        <v>0</v>
      </c>
      <c r="E37" s="12">
        <f>SUBTOTAL(109,Tabela13456789[Wzkm wykonane łącznie])</f>
        <v>7666.0800000000017</v>
      </c>
      <c r="F37" s="13"/>
      <c r="G37" s="13">
        <f>SUBTOTAL(109,Tabela13456789[Kary i potrącenia])</f>
        <v>0</v>
      </c>
      <c r="H37" s="13">
        <f>SUBTOTAL(109,Tabela13456789[Kwota netto wynagrodzenia])</f>
        <v>0</v>
      </c>
      <c r="I37" s="13">
        <f>SUBTOTAL(109,Tabela13456789[VAT 8%])</f>
        <v>0</v>
      </c>
      <c r="J37" s="13">
        <f>SUBTOTAL(109,Tabela13456789[Wynagrodzenie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lip.2024</vt:lpstr>
      <vt:lpstr>sie.2024</vt:lpstr>
      <vt:lpstr>wrz.2024</vt:lpstr>
      <vt:lpstr>paź.2024</vt:lpstr>
      <vt:lpstr>lis.2024</vt:lpstr>
      <vt:lpstr>gru.2024</vt:lpstr>
      <vt:lpstr>sty.2025</vt:lpstr>
      <vt:lpstr>lut.2025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Piotr Rauchut</cp:lastModifiedBy>
  <cp:lastPrinted>2023-07-19T09:40:29Z</cp:lastPrinted>
  <dcterms:created xsi:type="dcterms:W3CDTF">2023-07-19T09:24:22Z</dcterms:created>
  <dcterms:modified xsi:type="dcterms:W3CDTF">2024-05-22T07:05:58Z</dcterms:modified>
</cp:coreProperties>
</file>